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/Documents/Investor Relations/Reportes Trimestrales/2026/1Q26/15. Formato PR/Financial Statements Valores/"/>
    </mc:Choice>
  </mc:AlternateContent>
  <xr:revisionPtr revIDLastSave="1330" documentId="13_ncr:1_{263C5481-1B27-40BB-9DCB-1B3CE81A8D39}" xr6:coauthVersionLast="47" xr6:coauthVersionMax="47" xr10:uidLastSave="{F5C51E8C-D507-47E5-BB22-1C96D5AFD36D}"/>
  <bookViews>
    <workbookView xWindow="28680" yWindow="-120" windowWidth="29040" windowHeight="15720" tabRatio="852" xr2:uid="{00000000-000D-0000-FFFF-FFFF00000000}"/>
  </bookViews>
  <sheets>
    <sheet name="Carátula" sheetId="1" r:id="rId1"/>
    <sheet name="Resumen por división" sheetId="2" r:id="rId2"/>
    <sheet name="KOF Consolidado" sheetId="4" r:id="rId3"/>
    <sheet name="Div Mex&amp;CA" sheetId="5" r:id="rId4"/>
    <sheet name="Div Sud" sheetId="6" r:id="rId5"/>
    <sheet name="Balance Consolidado" sheetId="3" r:id="rId6"/>
    <sheet name="Volumen T" sheetId="10" r:id="rId7"/>
    <sheet name="Macroeconómicos" sheetId="7" r:id="rId8"/>
    <sheet name="Volumen Acumulado" sheetId="11" state="hidden" r:id="rId9"/>
  </sheets>
  <definedNames>
    <definedName name="ebitdaprom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C6" i="6"/>
  <c r="L6" i="4"/>
  <c r="J6" i="4"/>
  <c r="F19" i="6" l="1"/>
  <c r="D15" i="6"/>
  <c r="F13" i="6"/>
  <c r="D13" i="6"/>
  <c r="F12" i="6"/>
  <c r="D12" i="6"/>
  <c r="F19" i="5"/>
  <c r="F12" i="5"/>
  <c r="D12" i="5"/>
  <c r="F12" i="4"/>
  <c r="D12" i="4"/>
  <c r="F15" i="5" l="1"/>
  <c r="F13" i="5"/>
  <c r="D18" i="6"/>
  <c r="D20" i="6"/>
  <c r="F18" i="5"/>
  <c r="F20" i="5"/>
  <c r="F14" i="5"/>
  <c r="F15" i="6"/>
  <c r="D18" i="5"/>
  <c r="D16" i="5"/>
  <c r="F18" i="6"/>
  <c r="F20" i="6"/>
  <c r="F13" i="4"/>
  <c r="D20" i="5"/>
  <c r="D16" i="4"/>
  <c r="F16" i="4"/>
  <c r="F33" i="4"/>
  <c r="D33" i="4"/>
  <c r="D14" i="4"/>
  <c r="D19" i="4"/>
  <c r="F14" i="4"/>
  <c r="F19" i="4"/>
  <c r="D14" i="5"/>
  <c r="D14" i="6"/>
  <c r="D16" i="6"/>
  <c r="F14" i="6"/>
  <c r="F16" i="6"/>
  <c r="D17" i="4"/>
  <c r="F17" i="4"/>
  <c r="D19" i="5"/>
  <c r="D19" i="6"/>
  <c r="D20" i="4"/>
  <c r="D32" i="4"/>
  <c r="F20" i="4"/>
  <c r="D15" i="4"/>
  <c r="D18" i="4"/>
  <c r="D15" i="5"/>
  <c r="F15" i="4"/>
  <c r="F18" i="4"/>
  <c r="D13" i="5"/>
  <c r="F32" i="4"/>
  <c r="D13" i="4"/>
  <c r="G24" i="4"/>
  <c r="G16" i="4"/>
  <c r="N24" i="4" l="1"/>
  <c r="N20" i="4"/>
  <c r="N19" i="4"/>
  <c r="N23" i="4"/>
  <c r="K17" i="4"/>
  <c r="G33" i="4" l="1"/>
  <c r="L33" i="10"/>
  <c r="G32" i="4"/>
  <c r="K20" i="5"/>
  <c r="M17" i="4"/>
  <c r="N26" i="4"/>
  <c r="M16" i="4" l="1"/>
  <c r="M20" i="5"/>
  <c r="F29" i="2" l="1"/>
  <c r="E29" i="2"/>
  <c r="F7" i="2"/>
  <c r="E7" i="2"/>
  <c r="N31" i="4" l="1"/>
  <c r="N29" i="4"/>
  <c r="N28" i="4"/>
  <c r="N21" i="4"/>
  <c r="K12" i="4"/>
  <c r="N11" i="4"/>
  <c r="N10" i="4"/>
  <c r="G23" i="4"/>
  <c r="G14" i="4"/>
  <c r="G7" i="4"/>
  <c r="K32" i="4"/>
  <c r="G13" i="4" l="1"/>
  <c r="N15" i="4"/>
  <c r="N8" i="4"/>
  <c r="N22" i="4"/>
  <c r="N33" i="4"/>
  <c r="G25" i="4"/>
  <c r="N14" i="4"/>
  <c r="N7" i="4"/>
  <c r="N17" i="4"/>
  <c r="G10" i="4"/>
  <c r="M20" i="4"/>
  <c r="G17" i="4"/>
  <c r="G27" i="4"/>
  <c r="N25" i="4"/>
  <c r="K16" i="4"/>
  <c r="K14" i="4"/>
  <c r="G8" i="4"/>
  <c r="K19" i="4"/>
  <c r="K13" i="4"/>
  <c r="M32" i="4"/>
  <c r="G11" i="4"/>
  <c r="N9" i="4"/>
  <c r="N18" i="4"/>
  <c r="G9" i="4"/>
  <c r="N32" i="4"/>
  <c r="M12" i="4"/>
  <c r="M19" i="4"/>
  <c r="M15" i="4"/>
  <c r="M13" i="4"/>
  <c r="M18" i="4"/>
  <c r="G18" i="4"/>
  <c r="G28" i="4"/>
  <c r="K15" i="4"/>
  <c r="G31" i="4"/>
  <c r="G29" i="4"/>
  <c r="G21" i="4"/>
  <c r="N27" i="4"/>
  <c r="G15" i="4"/>
  <c r="N12" i="4"/>
  <c r="K20" i="4"/>
  <c r="K18" i="4"/>
  <c r="G22" i="4"/>
  <c r="M14" i="4"/>
  <c r="K33" i="4"/>
  <c r="N13" i="4"/>
  <c r="G12" i="4"/>
  <c r="M33" i="4"/>
  <c r="J5" i="6" l="1"/>
  <c r="C5" i="6"/>
  <c r="G8" i="11" l="1"/>
  <c r="K13" i="6"/>
  <c r="K12" i="6"/>
  <c r="K19" i="5"/>
  <c r="K16" i="5"/>
  <c r="M14" i="5"/>
  <c r="K14" i="5"/>
  <c r="K13" i="5"/>
  <c r="M12" i="5"/>
  <c r="K12" i="5"/>
  <c r="I22" i="11"/>
  <c r="D36" i="11" s="1"/>
  <c r="C22" i="11"/>
  <c r="C36" i="11" s="1"/>
  <c r="I22" i="10"/>
  <c r="D36" i="10" s="1"/>
  <c r="C22" i="10"/>
  <c r="C36" i="10" s="1"/>
  <c r="L35" i="4"/>
  <c r="J35" i="4"/>
  <c r="E35" i="4"/>
  <c r="C35" i="4"/>
  <c r="K15" i="5" l="1"/>
  <c r="M15" i="5"/>
  <c r="K18" i="5"/>
  <c r="M13" i="5"/>
  <c r="G25" i="11"/>
  <c r="M25" i="11"/>
  <c r="M8" i="11"/>
  <c r="R23" i="11" l="1"/>
  <c r="O25" i="11"/>
  <c r="E38" i="11"/>
  <c r="E44" i="11"/>
  <c r="E43" i="11"/>
  <c r="E37" i="11"/>
  <c r="E42" i="11"/>
  <c r="E39" i="11"/>
  <c r="E41" i="11"/>
  <c r="D46" i="11" l="1"/>
  <c r="E45" i="11"/>
  <c r="C46" i="11"/>
  <c r="E46" i="11" l="1"/>
  <c r="E40" i="11"/>
  <c r="K33" i="11"/>
  <c r="E33" i="11"/>
  <c r="G32" i="11" l="1"/>
  <c r="F33" i="11"/>
  <c r="G24" i="11"/>
  <c r="M29" i="11"/>
  <c r="M30" i="11"/>
  <c r="M28" i="11"/>
  <c r="M32" i="11"/>
  <c r="G26" i="11"/>
  <c r="M27" i="11"/>
  <c r="G29" i="11"/>
  <c r="D33" i="11"/>
  <c r="M24" i="11"/>
  <c r="G30" i="11"/>
  <c r="G31" i="11"/>
  <c r="J33" i="11"/>
  <c r="M26" i="11"/>
  <c r="L33" i="11"/>
  <c r="G28" i="11"/>
  <c r="M31" i="11"/>
  <c r="G27" i="11"/>
  <c r="I33" i="11"/>
  <c r="C33" i="11"/>
  <c r="M12" i="6"/>
  <c r="G40" i="4"/>
  <c r="O31" i="11" l="1"/>
  <c r="O30" i="11"/>
  <c r="O32" i="11"/>
  <c r="G33" i="11"/>
  <c r="O26" i="11"/>
  <c r="M18" i="5"/>
  <c r="G38" i="4"/>
  <c r="G39" i="4"/>
  <c r="O24" i="11"/>
  <c r="M33" i="11"/>
  <c r="K15" i="6"/>
  <c r="G36" i="4"/>
  <c r="G37" i="4"/>
  <c r="G12" i="5"/>
  <c r="O29" i="11"/>
  <c r="M36" i="4"/>
  <c r="K39" i="4"/>
  <c r="F36" i="4"/>
  <c r="O27" i="11"/>
  <c r="K19" i="6"/>
  <c r="M14" i="6"/>
  <c r="O28" i="11"/>
  <c r="M19" i="5"/>
  <c r="F39" i="4"/>
  <c r="M13" i="6"/>
  <c r="K16" i="6"/>
  <c r="M20" i="6"/>
  <c r="M15" i="6"/>
  <c r="M18" i="6"/>
  <c r="M39" i="4"/>
  <c r="K18" i="6"/>
  <c r="K20" i="6"/>
  <c r="M19" i="6"/>
  <c r="D39" i="4"/>
  <c r="D36" i="4"/>
  <c r="K14" i="6"/>
  <c r="M16" i="6"/>
  <c r="K36" i="4"/>
  <c r="G14" i="5"/>
  <c r="O33" i="11" l="1"/>
  <c r="A33" i="11"/>
  <c r="A46" i="11" s="1"/>
  <c r="A32" i="11"/>
  <c r="A31" i="11"/>
  <c r="Q28" i="11" s="1"/>
  <c r="R27" i="11"/>
  <c r="A30" i="11"/>
  <c r="A28" i="11"/>
  <c r="Q25" i="11" s="1"/>
  <c r="Z27" i="11"/>
  <c r="Q27" i="11"/>
  <c r="A27" i="11"/>
  <c r="Z26" i="11"/>
  <c r="Q26" i="11"/>
  <c r="Z25" i="11"/>
  <c r="Z24" i="11"/>
  <c r="Q24" i="11"/>
  <c r="Z23" i="11"/>
  <c r="Z22" i="11"/>
  <c r="Q22" i="11"/>
  <c r="O22" i="11"/>
  <c r="M15" i="11"/>
  <c r="G15" i="11"/>
  <c r="M14" i="11"/>
  <c r="G14" i="11"/>
  <c r="M13" i="11"/>
  <c r="G13" i="11"/>
  <c r="Q12" i="11"/>
  <c r="M12" i="11"/>
  <c r="G12" i="11"/>
  <c r="Q11" i="11"/>
  <c r="M11" i="11"/>
  <c r="G11" i="11"/>
  <c r="Q10" i="11"/>
  <c r="L16" i="11"/>
  <c r="K16" i="11"/>
  <c r="J16" i="11"/>
  <c r="M10" i="11"/>
  <c r="G10" i="11"/>
  <c r="F16" i="11"/>
  <c r="E16" i="11"/>
  <c r="D16" i="11"/>
  <c r="C16" i="11"/>
  <c r="Q9" i="11"/>
  <c r="M9" i="11"/>
  <c r="G9" i="11"/>
  <c r="Q8" i="11"/>
  <c r="R7" i="11"/>
  <c r="M7" i="11"/>
  <c r="G7" i="11"/>
  <c r="Q6" i="11"/>
  <c r="M6" i="6"/>
  <c r="M6" i="5"/>
  <c r="O15" i="11" l="1"/>
  <c r="O12" i="11"/>
  <c r="O14" i="11"/>
  <c r="O11" i="11"/>
  <c r="O13" i="11"/>
  <c r="O8" i="11"/>
  <c r="O10" i="11"/>
  <c r="O7" i="11"/>
  <c r="R6" i="11"/>
  <c r="R9" i="11"/>
  <c r="R10" i="11"/>
  <c r="R11" i="11"/>
  <c r="R12" i="11"/>
  <c r="R28" i="11"/>
  <c r="R8" i="11"/>
  <c r="O9" i="11"/>
  <c r="R22" i="11"/>
  <c r="G16" i="11"/>
  <c r="R26" i="11"/>
  <c r="R24" i="11"/>
  <c r="R25" i="11"/>
  <c r="I16" i="11"/>
  <c r="M16" i="11" s="1"/>
  <c r="O16" i="11" l="1"/>
  <c r="R29" i="11"/>
  <c r="S22" i="11" s="1"/>
  <c r="K35" i="4" l="1"/>
  <c r="M35" i="4" s="1"/>
  <c r="F48" i="2" l="1"/>
  <c r="E48" i="2"/>
  <c r="F39" i="2"/>
  <c r="E39" i="2"/>
  <c r="C51" i="2"/>
  <c r="C50" i="2"/>
  <c r="C49" i="2"/>
  <c r="C48" i="2"/>
  <c r="C42" i="2"/>
  <c r="C41" i="2"/>
  <c r="C40" i="2"/>
  <c r="C39" i="2"/>
  <c r="K5" i="1" l="1"/>
  <c r="J5" i="1"/>
  <c r="G5" i="1"/>
  <c r="H5" i="1"/>
  <c r="E5" i="1"/>
  <c r="D5" i="1"/>
  <c r="N5" i="1" l="1"/>
  <c r="M25" i="10"/>
  <c r="G25" i="10"/>
  <c r="G8" i="10"/>
  <c r="G34" i="7"/>
  <c r="L20" i="3"/>
  <c r="L19" i="3"/>
  <c r="L16" i="3"/>
  <c r="L12" i="3"/>
  <c r="L8" i="3"/>
  <c r="F19" i="3"/>
  <c r="F18" i="3"/>
  <c r="F15" i="3"/>
  <c r="F13" i="3"/>
  <c r="F11" i="3"/>
  <c r="L15" i="3"/>
  <c r="M5" i="1"/>
  <c r="C10" i="1"/>
  <c r="C11" i="1"/>
  <c r="C12" i="1"/>
  <c r="F10" i="3" l="1"/>
  <c r="F22" i="3"/>
  <c r="L11" i="3"/>
  <c r="G28" i="10"/>
  <c r="G29" i="10"/>
  <c r="G31" i="10"/>
  <c r="G12" i="10"/>
  <c r="L17" i="3"/>
  <c r="L21" i="3"/>
  <c r="F9" i="3"/>
  <c r="F17" i="3"/>
  <c r="F21" i="3"/>
  <c r="L10" i="3"/>
  <c r="L14" i="3"/>
  <c r="L22" i="3"/>
  <c r="M28" i="10"/>
  <c r="M31" i="10"/>
  <c r="K33" i="10"/>
  <c r="M12" i="10"/>
  <c r="E33" i="10"/>
  <c r="G11" i="10"/>
  <c r="F12" i="3"/>
  <c r="F16" i="3"/>
  <c r="F20" i="3"/>
  <c r="L9" i="3"/>
  <c r="M24" i="10"/>
  <c r="G30" i="10"/>
  <c r="G15" i="10"/>
  <c r="G24" i="10"/>
  <c r="M27" i="10"/>
  <c r="M29" i="10"/>
  <c r="M30" i="10"/>
  <c r="G32" i="10"/>
  <c r="M26" i="10"/>
  <c r="M32" i="10"/>
  <c r="M13" i="10"/>
  <c r="M10" i="10"/>
  <c r="M15" i="10"/>
  <c r="M14" i="10"/>
  <c r="G7" i="10"/>
  <c r="G14" i="10"/>
  <c r="M11" i="10"/>
  <c r="M7" i="10"/>
  <c r="G13" i="10"/>
  <c r="O25" i="10"/>
  <c r="G26" i="10"/>
  <c r="G27" i="10"/>
  <c r="G9" i="10"/>
  <c r="G10" i="10"/>
  <c r="M16" i="10"/>
  <c r="O24" i="10" l="1"/>
  <c r="O32" i="10"/>
  <c r="O12" i="10"/>
  <c r="O29" i="10"/>
  <c r="O28" i="10"/>
  <c r="O31" i="10"/>
  <c r="O11" i="10"/>
  <c r="O30" i="10"/>
  <c r="O14" i="10"/>
  <c r="G16" i="10"/>
  <c r="O16" i="10" s="1"/>
  <c r="O26" i="10"/>
  <c r="M33" i="10"/>
  <c r="O27" i="10"/>
  <c r="O15" i="10"/>
  <c r="O13" i="10"/>
  <c r="O10" i="10"/>
  <c r="O7" i="10"/>
  <c r="G33" i="10"/>
  <c r="E38" i="10"/>
  <c r="O33" i="10" l="1"/>
  <c r="E44" i="10"/>
  <c r="E42" i="10" l="1"/>
  <c r="E39" i="10"/>
  <c r="A28" i="10"/>
  <c r="A30" i="10"/>
  <c r="A32" i="10"/>
  <c r="E41" i="10"/>
  <c r="A33" i="10"/>
  <c r="A46" i="10" s="1"/>
  <c r="O22" i="10"/>
  <c r="A31" i="10"/>
  <c r="A27" i="10"/>
  <c r="E37" i="10" l="1"/>
  <c r="E43" i="10"/>
  <c r="E45" i="10" l="1"/>
  <c r="E40" i="10"/>
  <c r="E46" i="10" l="1"/>
  <c r="F6" i="6" l="1"/>
  <c r="F6" i="5"/>
  <c r="D35" i="4"/>
  <c r="F35" i="4" s="1"/>
  <c r="K6" i="3" l="1"/>
  <c r="J6" i="3"/>
  <c r="C21" i="2"/>
  <c r="C32" i="2" s="1"/>
  <c r="C20" i="2"/>
  <c r="C31" i="2" s="1"/>
  <c r="C19" i="2"/>
  <c r="C30" i="2" s="1"/>
  <c r="C18" i="2"/>
  <c r="C29" i="2" s="1"/>
  <c r="M9" i="10" l="1"/>
  <c r="O9" i="10" s="1"/>
  <c r="M8" i="10"/>
  <c r="O8" i="10" s="1"/>
</calcChain>
</file>

<file path=xl/sharedStrings.xml><?xml version="1.0" encoding="utf-8"?>
<sst xmlns="http://schemas.openxmlformats.org/spreadsheetml/2006/main" count="399" uniqueCount="198">
  <si>
    <t xml:space="preserve"> </t>
  </si>
  <si>
    <t>Ingresos totales</t>
  </si>
  <si>
    <t>Utilidad bruta</t>
  </si>
  <si>
    <t>Utilidad de operación</t>
  </si>
  <si>
    <t>Consolidado</t>
  </si>
  <si>
    <t>México y Centroamérica</t>
  </si>
  <si>
    <t>Sudamérica</t>
  </si>
  <si>
    <t>Coca- Cola FEMSA</t>
  </si>
  <si>
    <t>Δ%</t>
  </si>
  <si>
    <t>Expresado en millones de pesos mexicanos</t>
  </si>
  <si>
    <t xml:space="preserve">Utilidad de operación </t>
  </si>
  <si>
    <t>Resultados consolidados acumulados</t>
  </si>
  <si>
    <t>Resultados de división México y Centroamérica</t>
  </si>
  <si>
    <t>Resultados de división Sudamérica</t>
  </si>
  <si>
    <t>COCA-COLA FEMSA</t>
  </si>
  <si>
    <t>% Var.</t>
  </si>
  <si>
    <t>NA</t>
  </si>
  <si>
    <t xml:space="preserve">Efectivo, equivalentes de efectivo y valores negociables </t>
  </si>
  <si>
    <t>Total cuentas por cobrar</t>
  </si>
  <si>
    <t>Inventarios</t>
  </si>
  <si>
    <t>Otros activos circulantes</t>
  </si>
  <si>
    <t>Total activos circulantes</t>
  </si>
  <si>
    <t>Propiedad, planta y equipo</t>
  </si>
  <si>
    <t xml:space="preserve">Millones de pesos </t>
  </si>
  <si>
    <t>Participación no controladora</t>
  </si>
  <si>
    <t>Activos</t>
  </si>
  <si>
    <t>Pasivo y capital</t>
  </si>
  <si>
    <t>Capital</t>
  </si>
  <si>
    <t>Mezcla de la deuda</t>
  </si>
  <si>
    <t>Tasa promedio</t>
  </si>
  <si>
    <t>Moneda</t>
  </si>
  <si>
    <t>Pesos mexicanos</t>
  </si>
  <si>
    <t>U.S. dólares</t>
  </si>
  <si>
    <t xml:space="preserve">Pesos colombianos </t>
  </si>
  <si>
    <t>Reales brasileños</t>
  </si>
  <si>
    <t>Deuda total</t>
  </si>
  <si>
    <t>Perfil de vencimiento de deuda</t>
  </si>
  <si>
    <t>ESTADO DE RESULTADOS CONSOLIDADO</t>
  </si>
  <si>
    <r>
      <t xml:space="preserve">Millones de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</si>
  <si>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Precio promedio por caja unidad</t>
  </si>
  <si>
    <t>Ventas netas</t>
  </si>
  <si>
    <t xml:space="preserve">Otros ingresos de operación </t>
  </si>
  <si>
    <t>Costo de ventas</t>
  </si>
  <si>
    <t xml:space="preserve">Gastos de operación </t>
  </si>
  <si>
    <t xml:space="preserve">Otros gastos operativos, neto </t>
  </si>
  <si>
    <t xml:space="preserve">Otro gastos no operativos, neto </t>
  </si>
  <si>
    <t xml:space="preserve">Gastos financieros </t>
  </si>
  <si>
    <t>Productos financieros</t>
  </si>
  <si>
    <t xml:space="preserve">Gastos financieros, neto </t>
  </si>
  <si>
    <t xml:space="preserve">Pérdida (utilidad) cambiaria </t>
  </si>
  <si>
    <t xml:space="preserve">(Utilidad) pérdida por posición monetaria en subsidiarias hiperinflacionarias </t>
  </si>
  <si>
    <t xml:space="preserve">(Utilidad) pérdida en instrumentos financieros </t>
  </si>
  <si>
    <t>Resultado integral de financiamiento</t>
  </si>
  <si>
    <t>Utilidad antes de impuestos</t>
  </si>
  <si>
    <t>Impuestos</t>
  </si>
  <si>
    <t>Resultado de operaciones discontinuas</t>
  </si>
  <si>
    <t>Utilidad neta consolidada</t>
  </si>
  <si>
    <t>Utilidad neta atribuible a la participación controladora</t>
  </si>
  <si>
    <t xml:space="preserve">Depreciación </t>
  </si>
  <si>
    <t>Amortización y otros cargos virtuales</t>
  </si>
  <si>
    <t xml:space="preserve">División México y Centroamérica </t>
  </si>
  <si>
    <t>RESULTADO DE OPERACIONES</t>
  </si>
  <si>
    <t>División Sudamérica</t>
  </si>
  <si>
    <t>Δ %</t>
  </si>
  <si>
    <t>INFORMACIÓN MACROECONÓMICA</t>
  </si>
  <si>
    <r>
      <t xml:space="preserve">Inflación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</si>
  <si>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t>México</t>
  </si>
  <si>
    <t>Colombia</t>
  </si>
  <si>
    <t>Brasil</t>
  </si>
  <si>
    <t>Argentina</t>
  </si>
  <si>
    <t>Costa Rica</t>
  </si>
  <si>
    <t>Panamá</t>
  </si>
  <si>
    <t>Guatemala</t>
  </si>
  <si>
    <t>Nicaragua</t>
  </si>
  <si>
    <t>Uruguay</t>
  </si>
  <si>
    <t>ESTADO DE SITUACIÓN FINANCIERA CONSOLIDADO</t>
  </si>
  <si>
    <r>
      <t xml:space="preserve">Tipo de cambio promedio de cada periodo </t>
    </r>
    <r>
      <rPr>
        <b/>
        <vertAlign val="superscript"/>
        <sz val="10"/>
        <color theme="0"/>
        <rFont val="Calibri"/>
        <family val="2"/>
        <scheme val="minor"/>
      </rPr>
      <t>(2)</t>
    </r>
  </si>
  <si>
    <t>Tipo de cambio trimestral                                             (moneda local por USD)</t>
  </si>
  <si>
    <t>Tipo de cambio de cierre de periodo</t>
  </si>
  <si>
    <t>Tipo de cambio de cierre                                         (moneda local por USD)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</si>
  <si>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Tipo de cambio promedio para cada periodo calculado con el promedio de cada mes.</t>
    </r>
  </si>
  <si>
    <t>Total</t>
  </si>
  <si>
    <t>TOTAL</t>
  </si>
  <si>
    <t>A/A</t>
  </si>
  <si>
    <t>Ingresos</t>
  </si>
  <si>
    <t>Refrescos</t>
  </si>
  <si>
    <t>Otros</t>
  </si>
  <si>
    <t xml:space="preserve">Transacciones (millones de transacciones) </t>
  </si>
  <si>
    <r>
      <t>Volumen (milliones de cajas unidad)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</si>
  <si>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Ingresos totales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</si>
  <si>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 xml:space="preserve">Método de participación operativo (utilidad) pérdida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</si>
  <si>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 xml:space="preserve">Transacciones (milliones de transacciones) </t>
  </si>
  <si>
    <r>
      <t>Volumen (milliones de cajas unidad)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</si>
  <si>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Ingresos totales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</si>
  <si>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Método de participación operativo (utilidad) pérdida en los resultados de asociadas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</si>
  <si>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rPr>
        <b/>
        <sz val="10"/>
        <color indexed="8"/>
        <rFont val="Calibri"/>
        <family val="2"/>
        <scheme val="minor"/>
      </rPr>
      <t>Utilidad de operación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</si>
  <si>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Después del efecto de los swaps de monedas.</t>
    </r>
  </si>
  <si>
    <r>
      <t xml:space="preserve">Deuda neta incluyendo efecto de coberturas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</si>
  <si>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Capitalización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</si>
  <si>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Deuda neta = Deuda total - caja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</si>
  <si>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Después del efecto de los swaps de monedas.</t>
    </r>
  </si>
  <si>
    <t>Δ% Reportado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</si>
  <si>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Fuente: inflación estimada por la compañía basada en información histórica publicada por los Bancos Centrales de cada país.</t>
    </r>
  </si>
  <si>
    <t xml:space="preserve">TRIMESTRAL - VOLUMEN, TRANSACCIONES E INGRESOS </t>
  </si>
  <si>
    <r>
      <t xml:space="preserve">Agua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</si>
  <si>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Garrafón </t>
    </r>
    <r>
      <rPr>
        <vertAlign val="superscript"/>
        <sz val="12"/>
        <color rgb="FFC00000"/>
        <rFont val="Calibri"/>
        <family val="2"/>
        <scheme val="minor"/>
      </rPr>
      <t>(2)</t>
    </r>
  </si>
  <si>
    <t xml:space="preserve">Cambio contra el mismo periodo del año anterior </t>
  </si>
  <si>
    <t>Activos Corrientes</t>
  </si>
  <si>
    <t>Activos no corrientes</t>
  </si>
  <si>
    <t>Pasivos no corrientes</t>
  </si>
  <si>
    <t xml:space="preserve">Utilidad neta mayoritaria </t>
  </si>
  <si>
    <t xml:space="preserve">Pasivo Corriente </t>
  </si>
  <si>
    <t>Préstamos bancarios y documentos por pagar</t>
  </si>
  <si>
    <r>
      <t xml:space="preserve">% Deuda Total </t>
    </r>
    <r>
      <rPr>
        <vertAlign val="superscript"/>
        <sz val="11"/>
        <rFont val="Calibri"/>
        <family val="2"/>
        <scheme val="minor"/>
      </rPr>
      <t xml:space="preserve">(1) </t>
    </r>
  </si>
  <si>
    <r>
      <t xml:space="preserve">% Tasa de interés variable </t>
    </r>
    <r>
      <rPr>
        <vertAlign val="superscript"/>
        <sz val="11"/>
        <rFont val="Calibri"/>
        <family val="2"/>
        <scheme val="minor"/>
      </rPr>
      <t>(1) (2)</t>
    </r>
  </si>
  <si>
    <t>% de Ing.</t>
  </si>
  <si>
    <t xml:space="preserve">Centroamérica </t>
  </si>
  <si>
    <t xml:space="preserve">Argentina </t>
  </si>
  <si>
    <t xml:space="preserve">Uruguay </t>
  </si>
  <si>
    <t>Volumen</t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</si>
  <si>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Excluye presentaciones mayores a 5.0 litros; incluye agua saborizada. 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</si>
  <si>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Garrafón: Agua embotellada no carbonatada en presentaciones de 5.0, 19.0 y 20.0 litros; incluye agua saborizada.</t>
    </r>
  </si>
  <si>
    <t>Transacciones</t>
  </si>
  <si>
    <t>Agua</t>
  </si>
  <si>
    <t>Razones Financieras</t>
  </si>
  <si>
    <t>Reportado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</si>
  <si>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</si>
  <si>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</si>
  <si>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Flujo operativo </t>
    </r>
    <r>
      <rPr>
        <vertAlign val="superscript"/>
        <sz val="10"/>
        <color indexed="8"/>
        <rFont val="Calibri"/>
        <family val="2"/>
        <scheme val="minor"/>
      </rPr>
      <t>(2)</t>
    </r>
  </si>
  <si>
    <t>Depreciación acumulada</t>
  </si>
  <si>
    <t>Total propiedad, planta y equipo, neto</t>
  </si>
  <si>
    <t>Activos por Derechos de Uso</t>
  </si>
  <si>
    <t>Inversión en acciones</t>
  </si>
  <si>
    <t>Activos intangibles</t>
  </si>
  <si>
    <t>Otros activos no circulantes</t>
  </si>
  <si>
    <t xml:space="preserve">Total activos  </t>
  </si>
  <si>
    <t>Deuda a corto plazo y documentos</t>
  </si>
  <si>
    <t>Proveedores</t>
  </si>
  <si>
    <t>Vencimiento CP del pasivo por Arrendamiento a LP</t>
  </si>
  <si>
    <t>Otros pasivos corto plazo</t>
  </si>
  <si>
    <t>Pasivo circulante</t>
  </si>
  <si>
    <t>Obligaciones por Arrendamiento LP</t>
  </si>
  <si>
    <t>Otros pasivos de largo plazo</t>
  </si>
  <si>
    <t>Total pasivo</t>
  </si>
  <si>
    <t>Total participación controladora</t>
  </si>
  <si>
    <t>Total Pasivo y Capital</t>
  </si>
  <si>
    <t>Total Capital</t>
  </si>
  <si>
    <t>Otros ingresos de operación</t>
  </si>
  <si>
    <t>Gastos de operación</t>
  </si>
  <si>
    <t>Otros gastos operativos, neto</t>
  </si>
  <si>
    <t>Depreciación, amortización y otros cargos virtuales</t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</si>
  <si>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Calculado sobre la ponderación de la mezcla de deuda remanente para cada año.</t>
    </r>
  </si>
  <si>
    <r>
      <t xml:space="preserve">Utilidad de operación 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</si>
  <si>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Método de participación  no operativo (utilidad) pérdida en los resultados de asociadas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</si>
  <si>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(5)</t>
    </r>
  </si>
  <si>
    <t>Centroamérica Sur</t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</si>
  <si>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Deuda total / (deuda total + capital social)</t>
    </r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</si>
  <si>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</si>
  <si>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</si>
  <si>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t>Acumulado</t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</si>
  <si>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</si>
  <si>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r>
      <t xml:space="preserve">EBITDA Ajustado </t>
    </r>
    <r>
      <rPr>
        <vertAlign val="superscript"/>
        <sz val="10"/>
        <rFont val="Calibri"/>
        <family val="2"/>
        <scheme val="minor"/>
      </rPr>
      <t>(2)</t>
    </r>
  </si>
  <si>
    <r>
      <t xml:space="preserve">EBITDA Ajustado </t>
    </r>
    <r>
      <rPr>
        <vertAlign val="superscript"/>
        <sz val="10"/>
        <color rgb="FF000000"/>
        <rFont val="Calibri"/>
        <family val="2"/>
        <scheme val="minor"/>
      </rPr>
      <t>(2)</t>
    </r>
  </si>
  <si>
    <r>
      <t xml:space="preserve">Deuda neta incluyendo efecto de coberturas / EBITDA Ajustado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</si>
  <si>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EBITDA Ajustado / Gasto financiero, neto </t>
    </r>
    <r>
      <rPr>
        <vertAlign val="superscript"/>
        <sz val="12"/>
        <color rgb="FF000000"/>
        <rFont val="Calibri"/>
        <family val="2"/>
        <scheme val="minor"/>
      </rPr>
      <t>(1)</t>
    </r>
  </si>
  <si>
    <t>EBITDA Ajustado y CAPEX</t>
  </si>
  <si>
    <r>
      <t xml:space="preserve">EBITDA Ajustado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</si>
  <si>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EBITDA Ajustado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</si>
  <si>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t xml:space="preserve"> México</t>
  </si>
  <si>
    <r>
      <t xml:space="preserve"> Brasil </t>
    </r>
    <r>
      <rPr>
        <vertAlign val="superscript"/>
        <sz val="12"/>
        <rFont val="Calibri"/>
        <family val="2"/>
        <scheme val="minor"/>
      </rPr>
      <t>(3)</t>
    </r>
  </si>
  <si>
    <r>
      <t xml:space="preserve">Brasil </t>
    </r>
    <r>
      <rPr>
        <vertAlign val="superscript"/>
        <sz val="12"/>
        <rFont val="Calibri"/>
        <family val="2"/>
        <scheme val="minor"/>
      </rPr>
      <t>(4)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</si>
  <si>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 Volumen y transacciones de Brasil no incluye cerveza. </t>
    </r>
  </si>
  <si>
    <t xml:space="preserve">Pesos argentinos </t>
  </si>
  <si>
    <t xml:space="preserve">ACUMULADO - VOLUMEN, TRANSACCIONES E INGRESOS </t>
  </si>
  <si>
    <t>Acumulado 2025</t>
  </si>
  <si>
    <t>U12M</t>
  </si>
  <si>
    <t>Resultados consolidados del año completo</t>
  </si>
  <si>
    <t>Dic-25</t>
  </si>
  <si>
    <t>Por el año completo:</t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</si>
  <si>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Brasil incluye ingresos de cerveza por Ps. 5,328.0 millones para el año completo 2025 y Ps. 5,276.1 millones para el mismo periodo del año anterior.</t>
    </r>
  </si>
  <si>
    <t>1T26</t>
  </si>
  <si>
    <t>Acumulado 2026</t>
  </si>
  <si>
    <t>1T 2026</t>
  </si>
  <si>
    <t>1T 2025</t>
  </si>
  <si>
    <t xml:space="preserve">Resultados consolidados del primer trimestre </t>
  </si>
  <si>
    <t xml:space="preserve">RESUMEN FINANCIERO DE LOS RESULTADOS DEL PRIMER TRIMESTRE </t>
  </si>
  <si>
    <t>Mar-26</t>
  </si>
  <si>
    <t>31 de marzo de 2026</t>
  </si>
  <si>
    <t>Mar 31, 2026</t>
  </si>
  <si>
    <t>Dic 31, 2025</t>
  </si>
  <si>
    <t xml:space="preserve">Por el primer trimestre de: </t>
  </si>
  <si>
    <t>Por el primer trimestre de:</t>
  </si>
  <si>
    <t>1T25</t>
  </si>
  <si>
    <t>Mar-25</t>
  </si>
  <si>
    <t>Ene-26</t>
  </si>
  <si>
    <t>Ene-25</t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</si>
  <si>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Brasil incluye ingresos de cerveza por Ps. 1,313.0 millones para el primer trimestre de 2026 y Ps. 1,343.1 millones para el mismo periodo del año anterior</t>
    </r>
  </si>
  <si>
    <t>YTD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</si>
</sst>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_(* #,##0_);_(* \(#,##0\);_(* &quot;-&quot;??_);_(@_)"/>
    <numFmt numFmtId="167" formatCode="0.0"/>
    <numFmt numFmtId="168" formatCode="_(* #,##0.0_);_(* \(#,##0.0\);_(* &quot;-&quot;??_);_(@_)"/>
    <numFmt numFmtId="169" formatCode="[$-409]mmm\-yy;@"/>
    <numFmt numFmtId="170" formatCode="_(* #,##0.0000_);_(* \(#,##0.0000\);_(* &quot;-&quot;??_);_(@_)"/>
    <numFmt numFmtId="171" formatCode="0.0%;\(0.0%\)"/>
  </numFmts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11"/>
      <name val="Arial Narrow"/>
      <family val="2"/>
    </font>
    <font>
      <sz val="11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sz val="11"/>
      <color indexed="8"/>
      <name val="Arial Narrow"/>
      <family val="2"/>
    </font>
    <font>
      <b/>
      <sz val="8"/>
      <color rgb="FF850026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indexed="12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Arial"/>
      <family val="2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Trebuchet MS"/>
      <family val="2"/>
    </font>
    <font>
      <b/>
      <sz val="9"/>
      <color theme="0"/>
      <name val="Trebuchet MS"/>
      <family val="2"/>
    </font>
    <font>
      <b/>
      <sz val="12"/>
      <color rgb="FF404040"/>
      <name val="Calibri"/>
      <family val="2"/>
      <scheme val="minor"/>
    </font>
    <font>
      <b/>
      <sz val="12"/>
      <color theme="0"/>
      <name val="Trade Gothic Next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14"/>
      <color theme="0"/>
      <name val="Trebuchet MS"/>
      <family val="2"/>
    </font>
    <font>
      <b/>
      <vertAlign val="superscript"/>
      <sz val="8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color theme="0"/>
      <name val="Trebuchet MS"/>
      <family val="2"/>
    </font>
    <font>
      <i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 style="thin">
        <color rgb="FF404040"/>
      </top>
      <bottom/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/>
      <bottom style="medium">
        <color rgb="FF40404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 style="thin">
        <color rgb="FF40404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40404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8" fillId="0" borderId="0"/>
    <xf numFmtId="165" fontId="8" fillId="0" borderId="0" applyFont="0" applyFill="0" applyBorder="0" applyAlignment="0" applyProtection="0"/>
  </cellStyleXfs>
  <cellXfs count="567">
    <xf numFmtId="0" fontId="0" fillId="0" borderId="0" xfId="0"/>
    <xf numFmtId="0" fontId="3" fillId="0" borderId="0" xfId="0" applyFont="1"/>
    <xf numFmtId="0" fontId="6" fillId="0" borderId="0" xfId="0" applyFont="1"/>
    <xf numFmtId="0" fontId="12" fillId="4" borderId="0" xfId="4" applyFont="1" applyFill="1" applyAlignment="1">
      <alignment vertical="center" wrapText="1"/>
    </xf>
    <xf numFmtId="0" fontId="12" fillId="4" borderId="0" xfId="4" applyFont="1" applyFill="1" applyAlignment="1">
      <alignment vertical="center"/>
    </xf>
    <xf numFmtId="0" fontId="13" fillId="4" borderId="0" xfId="4" applyFont="1" applyFill="1" applyAlignment="1">
      <alignment vertical="center" shrinkToFit="1"/>
    </xf>
    <xf numFmtId="0" fontId="3" fillId="0" borderId="0" xfId="0" applyFont="1" applyAlignment="1">
      <alignment vertical="center"/>
    </xf>
    <xf numFmtId="0" fontId="14" fillId="4" borderId="0" xfId="4" applyFont="1" applyFill="1"/>
    <xf numFmtId="0" fontId="11" fillId="4" borderId="0" xfId="4" applyFont="1" applyFill="1" applyAlignment="1">
      <alignment vertical="center" shrinkToFit="1"/>
    </xf>
    <xf numFmtId="0" fontId="15" fillId="5" borderId="3" xfId="4" applyFont="1" applyFill="1" applyBorder="1" applyAlignment="1">
      <alignment horizontal="center" vertical="center" wrapText="1" shrinkToFit="1"/>
    </xf>
    <xf numFmtId="0" fontId="16" fillId="5" borderId="3" xfId="4" applyFont="1" applyFill="1" applyBorder="1" applyAlignment="1">
      <alignment horizontal="center" vertical="center" wrapText="1" shrinkToFit="1"/>
    </xf>
    <xf numFmtId="0" fontId="17" fillId="4" borderId="0" xfId="4" applyFont="1" applyFill="1" applyAlignment="1">
      <alignment horizontal="center" vertical="center" wrapText="1" shrinkToFit="1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 wrapText="1" shrinkToFit="1"/>
    </xf>
    <xf numFmtId="3" fontId="18" fillId="0" borderId="0" xfId="0" applyNumberFormat="1" applyFont="1" applyAlignment="1">
      <alignment horizontal="center"/>
    </xf>
    <xf numFmtId="0" fontId="7" fillId="0" borderId="2" xfId="4" applyFont="1" applyBorder="1" applyAlignment="1">
      <alignment wrapText="1"/>
    </xf>
    <xf numFmtId="0" fontId="7" fillId="0" borderId="2" xfId="4" applyFont="1" applyBorder="1" applyAlignment="1">
      <alignment vertical="center" wrapText="1" shrinkToFit="1"/>
    </xf>
    <xf numFmtId="166" fontId="3" fillId="0" borderId="2" xfId="1" applyNumberFormat="1" applyFont="1" applyFill="1" applyBorder="1" applyAlignment="1">
      <alignment horizontal="center" vertical="center" wrapText="1" shrinkToFit="1"/>
    </xf>
    <xf numFmtId="0" fontId="21" fillId="4" borderId="0" xfId="4" applyFont="1" applyFill="1" applyAlignment="1">
      <alignment vertical="center"/>
    </xf>
    <xf numFmtId="0" fontId="21" fillId="5" borderId="0" xfId="4" applyFont="1" applyFill="1" applyAlignment="1">
      <alignment vertical="center"/>
    </xf>
    <xf numFmtId="0" fontId="23" fillId="4" borderId="0" xfId="0" applyFont="1" applyFill="1" applyAlignment="1">
      <alignment vertical="center" wrapText="1" shrinkToFit="1"/>
    </xf>
    <xf numFmtId="0" fontId="10" fillId="4" borderId="0" xfId="0" applyFont="1" applyFill="1" applyAlignment="1">
      <alignment horizontal="right" vertical="center" wrapText="1" shrinkToFit="1"/>
    </xf>
    <xf numFmtId="0" fontId="37" fillId="5" borderId="0" xfId="0" applyFont="1" applyFill="1" applyAlignment="1">
      <alignment vertical="center" wrapText="1" shrinkToFit="1"/>
    </xf>
    <xf numFmtId="0" fontId="23" fillId="5" borderId="0" xfId="0" applyFont="1" applyFill="1" applyAlignment="1">
      <alignment vertical="center" wrapText="1" shrinkToFit="1"/>
    </xf>
    <xf numFmtId="0" fontId="37" fillId="4" borderId="4" xfId="0" applyFont="1" applyFill="1" applyBorder="1" applyAlignment="1">
      <alignment wrapText="1"/>
    </xf>
    <xf numFmtId="0" fontId="37" fillId="5" borderId="0" xfId="0" applyFont="1" applyFill="1" applyAlignment="1">
      <alignment vertical="center" wrapText="1"/>
    </xf>
    <xf numFmtId="10" fontId="35" fillId="5" borderId="0" xfId="2" applyNumberFormat="1" applyFont="1" applyFill="1" applyBorder="1" applyAlignment="1">
      <alignment horizontal="right" vertical="center" wrapText="1" shrinkToFit="1"/>
    </xf>
    <xf numFmtId="0" fontId="23" fillId="5" borderId="0" xfId="0" applyFont="1" applyFill="1" applyAlignment="1">
      <alignment horizontal="right" vertical="center" wrapText="1" shrinkToFit="1"/>
    </xf>
    <xf numFmtId="165" fontId="37" fillId="5" borderId="0" xfId="1" applyNumberFormat="1" applyFont="1" applyFill="1" applyBorder="1" applyAlignment="1">
      <alignment horizontal="right" vertical="center" wrapText="1" shrinkToFit="1"/>
    </xf>
    <xf numFmtId="165" fontId="37" fillId="4" borderId="0" xfId="1" applyNumberFormat="1" applyFont="1" applyFill="1" applyBorder="1" applyAlignment="1">
      <alignment horizontal="right" vertical="center" wrapText="1" shrinkToFit="1"/>
    </xf>
    <xf numFmtId="0" fontId="23" fillId="4" borderId="0" xfId="0" applyFont="1" applyFill="1" applyAlignment="1">
      <alignment wrapText="1" shrinkToFit="1"/>
    </xf>
    <xf numFmtId="0" fontId="40" fillId="4" borderId="0" xfId="0" applyFont="1" applyFill="1" applyAlignment="1">
      <alignment vertical="center" wrapText="1" shrinkToFit="1"/>
    </xf>
    <xf numFmtId="0" fontId="43" fillId="4" borderId="0" xfId="0" applyFont="1" applyFill="1" applyAlignment="1">
      <alignment vertical="center"/>
    </xf>
    <xf numFmtId="0" fontId="44" fillId="4" borderId="0" xfId="0" applyFont="1" applyFill="1" applyAlignment="1">
      <alignment vertical="center"/>
    </xf>
    <xf numFmtId="0" fontId="44" fillId="4" borderId="0" xfId="0" applyFont="1" applyFill="1" applyAlignment="1">
      <alignment horizontal="right" vertical="center"/>
    </xf>
    <xf numFmtId="0" fontId="45" fillId="4" borderId="0" xfId="0" applyFont="1" applyFill="1" applyAlignment="1">
      <alignment vertical="center"/>
    </xf>
    <xf numFmtId="0" fontId="46" fillId="4" borderId="0" xfId="0" applyFont="1" applyFill="1" applyAlignment="1">
      <alignment vertical="center"/>
    </xf>
    <xf numFmtId="0" fontId="47" fillId="4" borderId="0" xfId="0" applyFont="1" applyFill="1" applyAlignment="1">
      <alignment vertical="center"/>
    </xf>
    <xf numFmtId="0" fontId="46" fillId="4" borderId="0" xfId="0" applyFont="1" applyFill="1" applyAlignment="1">
      <alignment horizontal="right" vertical="center"/>
    </xf>
    <xf numFmtId="0" fontId="37" fillId="5" borderId="2" xfId="0" applyFont="1" applyFill="1" applyBorder="1" applyAlignment="1">
      <alignment vertical="center" wrapText="1" shrinkToFit="1"/>
    </xf>
    <xf numFmtId="0" fontId="10" fillId="4" borderId="0" xfId="0" applyFont="1" applyFill="1" applyAlignment="1">
      <alignment horizontal="centerContinuous" vertical="center" wrapText="1" shrinkToFit="1"/>
    </xf>
    <xf numFmtId="0" fontId="10" fillId="4" borderId="0" xfId="0" applyFont="1" applyFill="1" applyAlignment="1">
      <alignment horizontal="centerContinuous" vertical="center"/>
    </xf>
    <xf numFmtId="0" fontId="28" fillId="4" borderId="0" xfId="4" applyFont="1" applyFill="1" applyAlignment="1">
      <alignment horizontal="centerContinuous" vertical="center"/>
    </xf>
    <xf numFmtId="0" fontId="27" fillId="4" borderId="0" xfId="4" applyFont="1" applyFill="1" applyAlignment="1">
      <alignment vertical="center"/>
    </xf>
    <xf numFmtId="0" fontId="25" fillId="4" borderId="0" xfId="4" applyFont="1" applyFill="1" applyAlignment="1">
      <alignment vertical="center"/>
    </xf>
    <xf numFmtId="0" fontId="28" fillId="4" borderId="0" xfId="4" applyFont="1" applyFill="1" applyAlignment="1">
      <alignment horizontal="left" vertical="center"/>
    </xf>
    <xf numFmtId="0" fontId="27" fillId="4" borderId="0" xfId="4" applyFont="1" applyFill="1" applyAlignment="1">
      <alignment horizontal="centerContinuous" vertical="center"/>
    </xf>
    <xf numFmtId="0" fontId="28" fillId="4" borderId="0" xfId="4" applyFont="1" applyFill="1" applyAlignment="1">
      <alignment horizontal="center" vertical="center"/>
    </xf>
    <xf numFmtId="0" fontId="25" fillId="4" borderId="0" xfId="4" applyFont="1" applyFill="1" applyAlignment="1">
      <alignment horizontal="centerContinuous" vertical="center"/>
    </xf>
    <xf numFmtId="0" fontId="53" fillId="4" borderId="0" xfId="4" applyFont="1" applyFill="1" applyAlignment="1">
      <alignment horizontal="centerContinuous" vertical="center"/>
    </xf>
    <xf numFmtId="0" fontId="53" fillId="4" borderId="0" xfId="4" applyFont="1" applyFill="1" applyAlignment="1">
      <alignment vertical="center" shrinkToFit="1"/>
    </xf>
    <xf numFmtId="0" fontId="53" fillId="4" borderId="0" xfId="4" applyFont="1" applyFill="1" applyAlignment="1">
      <alignment vertical="center"/>
    </xf>
    <xf numFmtId="0" fontId="53" fillId="4" borderId="0" xfId="4" applyFont="1" applyFill="1" applyAlignment="1">
      <alignment vertical="center" wrapText="1"/>
    </xf>
    <xf numFmtId="165" fontId="25" fillId="5" borderId="0" xfId="1" applyNumberFormat="1" applyFont="1" applyFill="1" applyBorder="1" applyAlignment="1">
      <alignment horizontal="left" vertical="center" wrapText="1" shrinkToFit="1"/>
    </xf>
    <xf numFmtId="10" fontId="53" fillId="4" borderId="0" xfId="4" applyNumberFormat="1" applyFont="1" applyFill="1" applyAlignment="1">
      <alignment vertical="center"/>
    </xf>
    <xf numFmtId="165" fontId="53" fillId="4" borderId="0" xfId="4" applyNumberFormat="1" applyFont="1" applyFill="1" applyAlignment="1">
      <alignment vertical="center"/>
    </xf>
    <xf numFmtId="170" fontId="53" fillId="4" borderId="0" xfId="4" applyNumberFormat="1" applyFont="1" applyFill="1" applyAlignment="1">
      <alignment vertical="center"/>
    </xf>
    <xf numFmtId="0" fontId="55" fillId="0" borderId="0" xfId="0" applyFont="1"/>
    <xf numFmtId="0" fontId="30" fillId="0" borderId="0" xfId="0" applyFont="1"/>
    <xf numFmtId="43" fontId="25" fillId="5" borderId="0" xfId="1" applyFont="1" applyFill="1" applyBorder="1" applyAlignment="1">
      <alignment horizontal="center" vertical="center" wrapText="1" shrinkToFit="1"/>
    </xf>
    <xf numFmtId="0" fontId="57" fillId="4" borderId="0" xfId="4" applyFont="1" applyFill="1" applyAlignment="1">
      <alignment vertical="center"/>
    </xf>
    <xf numFmtId="0" fontId="57" fillId="4" borderId="0" xfId="4" applyFont="1" applyFill="1" applyAlignment="1">
      <alignment vertical="center" wrapText="1"/>
    </xf>
    <xf numFmtId="168" fontId="25" fillId="4" borderId="0" xfId="1" applyNumberFormat="1" applyFont="1" applyFill="1" applyBorder="1" applyAlignment="1">
      <alignment horizontal="right" vertical="center"/>
    </xf>
    <xf numFmtId="0" fontId="26" fillId="4" borderId="0" xfId="4" applyFont="1" applyFill="1" applyAlignment="1">
      <alignment vertical="center"/>
    </xf>
    <xf numFmtId="164" fontId="25" fillId="5" borderId="0" xfId="2" applyNumberFormat="1" applyFont="1" applyFill="1" applyBorder="1" applyAlignment="1">
      <alignment horizontal="center" vertical="center" wrapText="1" shrinkToFit="1"/>
    </xf>
    <xf numFmtId="0" fontId="60" fillId="5" borderId="0" xfId="0" applyFont="1" applyFill="1" applyAlignment="1">
      <alignment vertical="center" wrapText="1"/>
    </xf>
    <xf numFmtId="0" fontId="60" fillId="0" borderId="0" xfId="0" applyFont="1" applyAlignment="1">
      <alignment vertical="center" wrapText="1"/>
    </xf>
    <xf numFmtId="0" fontId="21" fillId="4" borderId="0" xfId="4" applyFont="1" applyFill="1" applyAlignment="1">
      <alignment vertical="center" shrinkToFit="1"/>
    </xf>
    <xf numFmtId="0" fontId="21" fillId="4" borderId="0" xfId="4" applyFont="1" applyFill="1" applyAlignment="1">
      <alignment horizontal="left" vertical="center" shrinkToFit="1"/>
    </xf>
    <xf numFmtId="0" fontId="21" fillId="4" borderId="0" xfId="4" applyFont="1" applyFill="1" applyAlignment="1">
      <alignment vertical="center" wrapText="1"/>
    </xf>
    <xf numFmtId="0" fontId="21" fillId="4" borderId="0" xfId="0" applyFont="1" applyFill="1" applyAlignment="1">
      <alignment horizontal="center" vertical="center" shrinkToFit="1"/>
    </xf>
    <xf numFmtId="0" fontId="61" fillId="4" borderId="0" xfId="0" applyFont="1" applyFill="1" applyAlignment="1">
      <alignment horizontal="center" vertical="center" wrapText="1"/>
    </xf>
    <xf numFmtId="0" fontId="61" fillId="4" borderId="0" xfId="0" quotePrefix="1" applyFont="1" applyFill="1" applyAlignment="1">
      <alignment horizontal="centerContinuous" vertical="center"/>
    </xf>
    <xf numFmtId="0" fontId="21" fillId="4" borderId="0" xfId="0" applyFont="1" applyFill="1" applyAlignment="1">
      <alignment vertical="center" shrinkToFit="1"/>
    </xf>
    <xf numFmtId="0" fontId="21" fillId="4" borderId="0" xfId="0" applyFont="1" applyFill="1" applyAlignment="1">
      <alignment vertical="center" wrapText="1"/>
    </xf>
    <xf numFmtId="166" fontId="21" fillId="4" borderId="0" xfId="1" applyNumberFormat="1" applyFont="1" applyFill="1" applyBorder="1" applyAlignment="1">
      <alignment vertical="center"/>
    </xf>
    <xf numFmtId="166" fontId="61" fillId="4" borderId="0" xfId="1" applyNumberFormat="1" applyFont="1" applyFill="1" applyBorder="1" applyAlignment="1">
      <alignment vertical="center"/>
    </xf>
    <xf numFmtId="0" fontId="21" fillId="4" borderId="0" xfId="0" applyFont="1" applyFill="1" applyAlignment="1">
      <alignment vertical="center"/>
    </xf>
    <xf numFmtId="0" fontId="65" fillId="4" borderId="0" xfId="0" applyFont="1" applyFill="1" applyAlignment="1">
      <alignment vertical="center"/>
    </xf>
    <xf numFmtId="0" fontId="67" fillId="4" borderId="0" xfId="0" applyFont="1" applyFill="1" applyAlignment="1">
      <alignment vertical="center" shrinkToFit="1"/>
    </xf>
    <xf numFmtId="0" fontId="68" fillId="4" borderId="0" xfId="0" applyFont="1" applyFill="1" applyAlignment="1">
      <alignment vertical="center" shrinkToFit="1"/>
    </xf>
    <xf numFmtId="0" fontId="68" fillId="4" borderId="0" xfId="0" applyFont="1" applyFill="1" applyAlignment="1">
      <alignment vertical="center" wrapText="1"/>
    </xf>
    <xf numFmtId="0" fontId="68" fillId="4" borderId="0" xfId="0" applyFont="1" applyFill="1" applyAlignment="1">
      <alignment vertical="center"/>
    </xf>
    <xf numFmtId="0" fontId="71" fillId="0" borderId="0" xfId="0" applyFont="1" applyAlignment="1">
      <alignment vertical="center"/>
    </xf>
    <xf numFmtId="0" fontId="21" fillId="5" borderId="0" xfId="4" applyFont="1" applyFill="1" applyAlignment="1">
      <alignment vertical="center" shrinkToFit="1"/>
    </xf>
    <xf numFmtId="0" fontId="21" fillId="5" borderId="0" xfId="4" applyFont="1" applyFill="1" applyAlignment="1">
      <alignment vertical="center" wrapText="1"/>
    </xf>
    <xf numFmtId="10" fontId="71" fillId="0" borderId="0" xfId="0" applyNumberFormat="1" applyFont="1" applyAlignment="1">
      <alignment horizontal="center" vertical="center"/>
    </xf>
    <xf numFmtId="166" fontId="21" fillId="0" borderId="0" xfId="1" applyNumberFormat="1" applyFont="1" applyFill="1" applyAlignment="1">
      <alignment horizontal="left" vertical="center" shrinkToFit="1"/>
    </xf>
    <xf numFmtId="0" fontId="21" fillId="0" borderId="0" xfId="4" applyFont="1" applyAlignment="1">
      <alignment horizontal="left" vertical="center" shrinkToFit="1"/>
    </xf>
    <xf numFmtId="166" fontId="21" fillId="0" borderId="0" xfId="1" applyNumberFormat="1" applyFont="1" applyFill="1" applyAlignment="1">
      <alignment vertical="center" shrinkToFit="1"/>
    </xf>
    <xf numFmtId="166" fontId="21" fillId="4" borderId="0" xfId="1" applyNumberFormat="1" applyFont="1" applyFill="1" applyAlignment="1">
      <alignment vertical="center" shrinkToFit="1"/>
    </xf>
    <xf numFmtId="0" fontId="74" fillId="4" borderId="0" xfId="4" applyFont="1" applyFill="1" applyAlignment="1">
      <alignment vertical="center" shrinkToFit="1"/>
    </xf>
    <xf numFmtId="171" fontId="17" fillId="4" borderId="0" xfId="4" applyNumberFormat="1" applyFont="1" applyFill="1" applyAlignment="1">
      <alignment horizontal="right" vertical="center" wrapText="1" shrinkToFit="1"/>
    </xf>
    <xf numFmtId="171" fontId="18" fillId="0" borderId="0" xfId="0" applyNumberFormat="1" applyFont="1" applyAlignment="1">
      <alignment horizontal="center"/>
    </xf>
    <xf numFmtId="171" fontId="6" fillId="0" borderId="0" xfId="5" applyNumberFormat="1" applyFont="1" applyBorder="1" applyAlignment="1">
      <alignment horizontal="center"/>
    </xf>
    <xf numFmtId="171" fontId="7" fillId="0" borderId="0" xfId="5" applyNumberFormat="1" applyFont="1" applyFill="1" applyBorder="1" applyAlignment="1">
      <alignment horizontal="center" vertical="center" wrapText="1"/>
    </xf>
    <xf numFmtId="171" fontId="6" fillId="0" borderId="0" xfId="5" applyNumberFormat="1" applyFont="1" applyFill="1" applyBorder="1" applyAlignment="1">
      <alignment horizontal="center"/>
    </xf>
    <xf numFmtId="44" fontId="3" fillId="0" borderId="0" xfId="0" applyNumberFormat="1" applyFont="1"/>
    <xf numFmtId="0" fontId="3" fillId="6" borderId="0" xfId="4" applyFont="1" applyFill="1" applyAlignment="1">
      <alignment vertical="center"/>
    </xf>
    <xf numFmtId="3" fontId="18" fillId="7" borderId="0" xfId="0" applyNumberFormat="1" applyFont="1" applyFill="1" applyAlignment="1">
      <alignment horizontal="center"/>
    </xf>
    <xf numFmtId="171" fontId="18" fillId="7" borderId="0" xfId="0" applyNumberFormat="1" applyFont="1" applyFill="1" applyAlignment="1">
      <alignment horizontal="center"/>
    </xf>
    <xf numFmtId="171" fontId="3" fillId="0" borderId="0" xfId="5" applyNumberFormat="1" applyFont="1" applyFill="1" applyBorder="1" applyAlignment="1">
      <alignment horizontal="right" vertical="center" wrapText="1" shrinkToFit="1"/>
    </xf>
    <xf numFmtId="171" fontId="3" fillId="0" borderId="2" xfId="5" applyNumberFormat="1" applyFont="1" applyFill="1" applyBorder="1" applyAlignment="1">
      <alignment horizontal="center" vertical="center" wrapText="1" shrinkToFit="1"/>
    </xf>
    <xf numFmtId="171" fontId="3" fillId="0" borderId="2" xfId="5" applyNumberFormat="1" applyFont="1" applyFill="1" applyBorder="1" applyAlignment="1">
      <alignment horizontal="right" vertical="center" wrapText="1" shrinkToFit="1"/>
    </xf>
    <xf numFmtId="9" fontId="21" fillId="0" borderId="0" xfId="5" applyFont="1" applyFill="1" applyBorder="1" applyAlignment="1">
      <alignment horizontal="right" wrapText="1" shrinkToFit="1"/>
    </xf>
    <xf numFmtId="9" fontId="21" fillId="5" borderId="0" xfId="5" applyFont="1" applyFill="1" applyBorder="1" applyAlignment="1">
      <alignment horizontal="right" wrapText="1" shrinkToFit="1"/>
    </xf>
    <xf numFmtId="0" fontId="79" fillId="4" borderId="0" xfId="4" applyFont="1" applyFill="1" applyAlignment="1">
      <alignment horizontal="left" vertical="center"/>
    </xf>
    <xf numFmtId="0" fontId="80" fillId="4" borderId="0" xfId="4" applyFont="1" applyFill="1" applyAlignment="1">
      <alignment vertical="center"/>
    </xf>
    <xf numFmtId="0" fontId="80" fillId="4" borderId="0" xfId="4" applyFont="1" applyFill="1" applyAlignment="1">
      <alignment horizontal="centerContinuous" vertical="center"/>
    </xf>
    <xf numFmtId="165" fontId="82" fillId="4" borderId="0" xfId="4" applyNumberFormat="1" applyFont="1" applyFill="1" applyAlignment="1">
      <alignment vertical="center"/>
    </xf>
    <xf numFmtId="168" fontId="82" fillId="4" borderId="0" xfId="4" applyNumberFormat="1" applyFont="1" applyFill="1" applyAlignment="1">
      <alignment vertical="center"/>
    </xf>
    <xf numFmtId="165" fontId="82" fillId="0" borderId="0" xfId="4" applyNumberFormat="1" applyFont="1" applyAlignment="1">
      <alignment vertical="center"/>
    </xf>
    <xf numFmtId="170" fontId="82" fillId="0" borderId="0" xfId="4" applyNumberFormat="1" applyFont="1" applyAlignment="1">
      <alignment vertical="center"/>
    </xf>
    <xf numFmtId="170" fontId="82" fillId="4" borderId="0" xfId="4" applyNumberFormat="1" applyFont="1" applyFill="1" applyAlignment="1">
      <alignment vertical="center"/>
    </xf>
    <xf numFmtId="165" fontId="81" fillId="5" borderId="0" xfId="7" applyFont="1" applyFill="1" applyBorder="1" applyAlignment="1">
      <alignment horizontal="left" vertical="center" wrapText="1" shrinkToFit="1"/>
    </xf>
    <xf numFmtId="165" fontId="81" fillId="5" borderId="0" xfId="7" applyFont="1" applyFill="1" applyBorder="1" applyAlignment="1">
      <alignment horizontal="center" vertical="center" wrapText="1" shrinkToFit="1"/>
    </xf>
    <xf numFmtId="0" fontId="83" fillId="0" borderId="0" xfId="6" applyFont="1"/>
    <xf numFmtId="0" fontId="82" fillId="4" borderId="0" xfId="4" applyFont="1" applyFill="1" applyAlignment="1">
      <alignment vertical="center" wrapText="1"/>
    </xf>
    <xf numFmtId="0" fontId="82" fillId="4" borderId="0" xfId="4" applyFont="1" applyFill="1" applyAlignment="1">
      <alignment vertical="center"/>
    </xf>
    <xf numFmtId="0" fontId="82" fillId="4" borderId="0" xfId="4" applyFont="1" applyFill="1" applyAlignment="1">
      <alignment vertical="center" shrinkToFit="1"/>
    </xf>
    <xf numFmtId="43" fontId="80" fillId="4" borderId="0" xfId="4" applyNumberFormat="1" applyFont="1" applyFill="1" applyAlignment="1">
      <alignment vertical="center"/>
    </xf>
    <xf numFmtId="0" fontId="80" fillId="0" borderId="0" xfId="4" applyFont="1" applyAlignment="1">
      <alignment vertical="center"/>
    </xf>
    <xf numFmtId="0" fontId="85" fillId="0" borderId="0" xfId="4" applyFont="1" applyAlignment="1">
      <alignment vertical="center" shrinkToFit="1"/>
    </xf>
    <xf numFmtId="166" fontId="21" fillId="4" borderId="0" xfId="7" applyNumberFormat="1" applyFont="1" applyFill="1" applyBorder="1" applyAlignment="1">
      <alignment horizontal="right" vertical="center" wrapText="1" indent="1"/>
    </xf>
    <xf numFmtId="164" fontId="21" fillId="4" borderId="0" xfId="5" applyNumberFormat="1" applyFont="1" applyFill="1" applyBorder="1" applyAlignment="1">
      <alignment horizontal="center" vertical="center" wrapText="1"/>
    </xf>
    <xf numFmtId="0" fontId="13" fillId="4" borderId="0" xfId="4" applyFont="1" applyFill="1" applyAlignment="1">
      <alignment vertical="center" wrapText="1"/>
    </xf>
    <xf numFmtId="0" fontId="80" fillId="4" borderId="0" xfId="4" applyFont="1" applyFill="1" applyAlignment="1">
      <alignment horizontal="center" vertical="center"/>
    </xf>
    <xf numFmtId="164" fontId="25" fillId="5" borderId="0" xfId="5" applyNumberFormat="1" applyFont="1" applyFill="1" applyBorder="1" applyAlignment="1">
      <alignment horizontal="right" wrapText="1" shrinkToFit="1"/>
    </xf>
    <xf numFmtId="0" fontId="2" fillId="3" borderId="0" xfId="4" applyFont="1" applyFill="1" applyAlignment="1">
      <alignment horizontal="center" vertical="center" shrinkToFit="1"/>
    </xf>
    <xf numFmtId="0" fontId="1" fillId="0" borderId="0" xfId="0" applyFont="1"/>
    <xf numFmtId="0" fontId="1" fillId="0" borderId="2" xfId="0" applyFont="1" applyBorder="1"/>
    <xf numFmtId="0" fontId="5" fillId="4" borderId="2" xfId="0" applyFont="1" applyFill="1" applyBorder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wrapText="1"/>
    </xf>
    <xf numFmtId="171" fontId="6" fillId="0" borderId="9" xfId="5" applyNumberFormat="1" applyFont="1" applyBorder="1" applyAlignment="1">
      <alignment horizontal="center"/>
    </xf>
    <xf numFmtId="171" fontId="6" fillId="0" borderId="10" xfId="5" applyNumberFormat="1" applyFont="1" applyBorder="1" applyAlignment="1">
      <alignment horizontal="center"/>
    </xf>
    <xf numFmtId="0" fontId="6" fillId="0" borderId="9" xfId="0" applyFont="1" applyBorder="1"/>
    <xf numFmtId="171" fontId="6" fillId="0" borderId="11" xfId="5" applyNumberFormat="1" applyFont="1" applyBorder="1" applyAlignment="1">
      <alignment horizontal="center"/>
    </xf>
    <xf numFmtId="0" fontId="6" fillId="0" borderId="1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2" xfId="0" applyFont="1" applyBorder="1"/>
    <xf numFmtId="171" fontId="6" fillId="0" borderId="12" xfId="5" applyNumberFormat="1" applyFont="1" applyBorder="1" applyAlignment="1">
      <alignment horizontal="center"/>
    </xf>
    <xf numFmtId="0" fontId="7" fillId="5" borderId="10" xfId="0" applyFont="1" applyFill="1" applyBorder="1" applyAlignment="1">
      <alignment horizontal="left" vertical="center" wrapText="1"/>
    </xf>
    <xf numFmtId="0" fontId="6" fillId="0" borderId="14" xfId="0" applyFont="1" applyBorder="1"/>
    <xf numFmtId="171" fontId="6" fillId="0" borderId="14" xfId="5" applyNumberFormat="1" applyFont="1" applyBorder="1" applyAlignment="1">
      <alignment horizontal="center"/>
    </xf>
    <xf numFmtId="171" fontId="6" fillId="0" borderId="13" xfId="5" applyNumberFormat="1" applyFont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10" fillId="4" borderId="0" xfId="3" applyFont="1" applyFill="1" applyAlignment="1">
      <alignment horizontal="center" vertical="center"/>
    </xf>
    <xf numFmtId="0" fontId="11" fillId="4" borderId="0" xfId="4" applyFont="1" applyFill="1" applyAlignment="1">
      <alignment horizontal="center" vertical="center" shrinkToFit="1"/>
    </xf>
    <xf numFmtId="0" fontId="10" fillId="4" borderId="0" xfId="3" applyFont="1" applyFill="1" applyAlignment="1">
      <alignment horizontal="centerContinuous" vertical="center" wrapText="1"/>
    </xf>
    <xf numFmtId="0" fontId="10" fillId="4" borderId="0" xfId="3" applyFont="1" applyFill="1" applyAlignment="1">
      <alignment horizontal="centerContinuous" vertical="center"/>
    </xf>
    <xf numFmtId="0" fontId="11" fillId="4" borderId="0" xfId="4" applyFont="1" applyFill="1" applyAlignment="1">
      <alignment horizontal="centerContinuous" vertical="center" shrinkToFit="1"/>
    </xf>
    <xf numFmtId="0" fontId="2" fillId="3" borderId="0" xfId="4" applyFont="1" applyFill="1" applyAlignment="1">
      <alignment horizontal="centerContinuous" vertical="center" shrinkToFit="1"/>
    </xf>
    <xf numFmtId="0" fontId="15" fillId="5" borderId="15" xfId="4" applyFont="1" applyFill="1" applyBorder="1" applyAlignment="1">
      <alignment horizontal="center" vertical="center" wrapText="1" shrinkToFit="1"/>
    </xf>
    <xf numFmtId="0" fontId="15" fillId="5" borderId="0" xfId="4" applyFont="1" applyFill="1" applyAlignment="1">
      <alignment horizontal="center" vertical="center" wrapText="1" shrinkToFit="1"/>
    </xf>
    <xf numFmtId="0" fontId="16" fillId="5" borderId="0" xfId="4" applyFont="1" applyFill="1" applyAlignment="1">
      <alignment horizontal="center" vertical="center" wrapText="1" shrinkToFit="1"/>
    </xf>
    <xf numFmtId="0" fontId="3" fillId="5" borderId="16" xfId="4" applyFont="1" applyFill="1" applyBorder="1" applyAlignment="1">
      <alignment vertical="center"/>
    </xf>
    <xf numFmtId="0" fontId="13" fillId="5" borderId="0" xfId="4" applyFont="1" applyFill="1" applyAlignment="1">
      <alignment vertical="center" shrinkToFit="1"/>
    </xf>
    <xf numFmtId="3" fontId="18" fillId="9" borderId="17" xfId="0" applyNumberFormat="1" applyFont="1" applyFill="1" applyBorder="1" applyAlignment="1">
      <alignment horizontal="center"/>
    </xf>
    <xf numFmtId="171" fontId="6" fillId="0" borderId="16" xfId="5" applyNumberFormat="1" applyFont="1" applyBorder="1" applyAlignment="1">
      <alignment horizontal="center"/>
    </xf>
    <xf numFmtId="171" fontId="17" fillId="5" borderId="0" xfId="4" applyNumberFormat="1" applyFont="1" applyFill="1" applyAlignment="1">
      <alignment horizontal="right" vertical="center" wrapText="1" shrinkToFit="1"/>
    </xf>
    <xf numFmtId="0" fontId="3" fillId="5" borderId="11" xfId="4" applyFont="1" applyFill="1" applyBorder="1" applyAlignment="1">
      <alignment vertical="center"/>
    </xf>
    <xf numFmtId="0" fontId="3" fillId="5" borderId="0" xfId="4" applyFont="1" applyFill="1" applyAlignment="1">
      <alignment horizontal="left" vertical="center" wrapText="1" shrinkToFit="1"/>
    </xf>
    <xf numFmtId="0" fontId="7" fillId="5" borderId="13" xfId="4" applyFont="1" applyFill="1" applyBorder="1" applyAlignment="1">
      <alignment wrapText="1"/>
    </xf>
    <xf numFmtId="0" fontId="7" fillId="5" borderId="13" xfId="4" applyFont="1" applyFill="1" applyBorder="1" applyAlignment="1">
      <alignment vertical="center" wrapText="1" shrinkToFit="1"/>
    </xf>
    <xf numFmtId="3" fontId="18" fillId="9" borderId="13" xfId="0" applyNumberFormat="1" applyFont="1" applyFill="1" applyBorder="1" applyAlignment="1">
      <alignment horizontal="center"/>
    </xf>
    <xf numFmtId="3" fontId="18" fillId="9" borderId="14" xfId="0" applyNumberFormat="1" applyFont="1" applyFill="1" applyBorder="1" applyAlignment="1">
      <alignment horizontal="center"/>
    </xf>
    <xf numFmtId="171" fontId="6" fillId="0" borderId="18" xfId="5" applyNumberFormat="1" applyFont="1" applyBorder="1" applyAlignment="1">
      <alignment horizontal="center"/>
    </xf>
    <xf numFmtId="171" fontId="17" fillId="5" borderId="13" xfId="4" applyNumberFormat="1" applyFont="1" applyFill="1" applyBorder="1" applyAlignment="1">
      <alignment horizontal="right" vertical="center" wrapText="1" shrinkToFit="1"/>
    </xf>
    <xf numFmtId="166" fontId="21" fillId="0" borderId="0" xfId="7" applyNumberFormat="1" applyFont="1" applyFill="1" applyBorder="1" applyAlignment="1">
      <alignment horizontal="right" wrapText="1" shrinkToFit="1"/>
    </xf>
    <xf numFmtId="166" fontId="21" fillId="5" borderId="9" xfId="7" applyNumberFormat="1" applyFont="1" applyFill="1" applyBorder="1" applyAlignment="1">
      <alignment horizontal="right" wrapText="1" shrinkToFit="1"/>
    </xf>
    <xf numFmtId="9" fontId="21" fillId="5" borderId="9" xfId="5" applyFont="1" applyFill="1" applyBorder="1" applyAlignment="1">
      <alignment horizontal="right" wrapText="1" shrinkToFit="1"/>
    </xf>
    <xf numFmtId="166" fontId="21" fillId="5" borderId="11" xfId="7" applyNumberFormat="1" applyFont="1" applyFill="1" applyBorder="1" applyAlignment="1">
      <alignment horizontal="right" wrapText="1" shrinkToFit="1"/>
    </xf>
    <xf numFmtId="166" fontId="21" fillId="5" borderId="5" xfId="7" applyNumberFormat="1" applyFont="1" applyFill="1" applyBorder="1" applyAlignment="1">
      <alignment horizontal="right" wrapText="1" shrinkToFit="1"/>
    </xf>
    <xf numFmtId="9" fontId="21" fillId="5" borderId="19" xfId="5" applyFont="1" applyFill="1" applyBorder="1" applyAlignment="1">
      <alignment horizontal="right" wrapText="1" shrinkToFit="1"/>
    </xf>
    <xf numFmtId="9" fontId="21" fillId="5" borderId="20" xfId="5" applyFont="1" applyFill="1" applyBorder="1" applyAlignment="1">
      <alignment horizontal="right" wrapText="1" shrinkToFit="1"/>
    </xf>
    <xf numFmtId="9" fontId="21" fillId="5" borderId="11" xfId="5" applyFont="1" applyFill="1" applyBorder="1" applyAlignment="1">
      <alignment horizontal="right" wrapText="1" shrinkToFit="1"/>
    </xf>
    <xf numFmtId="166" fontId="21" fillId="5" borderId="0" xfId="7" applyNumberFormat="1" applyFont="1" applyFill="1" applyBorder="1" applyAlignment="1">
      <alignment horizontal="right" wrapText="1" shrinkToFit="1"/>
    </xf>
    <xf numFmtId="166" fontId="21" fillId="5" borderId="7" xfId="7" applyNumberFormat="1" applyFont="1" applyFill="1" applyBorder="1" applyAlignment="1">
      <alignment horizontal="right" wrapText="1" shrinkToFit="1"/>
    </xf>
    <xf numFmtId="9" fontId="21" fillId="5" borderId="7" xfId="5" applyFont="1" applyFill="1" applyBorder="1" applyAlignment="1">
      <alignment horizontal="right" wrapText="1" shrinkToFit="1"/>
    </xf>
    <xf numFmtId="166" fontId="64" fillId="5" borderId="7" xfId="7" applyNumberFormat="1" applyFont="1" applyFill="1" applyBorder="1" applyAlignment="1">
      <alignment horizontal="right" wrapText="1"/>
    </xf>
    <xf numFmtId="9" fontId="63" fillId="5" borderId="7" xfId="5" applyFont="1" applyFill="1" applyBorder="1" applyAlignment="1">
      <alignment horizontal="right" wrapText="1"/>
    </xf>
    <xf numFmtId="9" fontId="21" fillId="5" borderId="17" xfId="5" applyFont="1" applyFill="1" applyBorder="1" applyAlignment="1">
      <alignment horizontal="right" wrapText="1" shrinkToFit="1"/>
    </xf>
    <xf numFmtId="0" fontId="21" fillId="5" borderId="21" xfId="4" applyFont="1" applyFill="1" applyBorder="1" applyAlignment="1">
      <alignment vertical="center"/>
    </xf>
    <xf numFmtId="9" fontId="21" fillId="5" borderId="21" xfId="5" applyFont="1" applyFill="1" applyBorder="1" applyAlignment="1">
      <alignment horizontal="right" wrapText="1" shrinkToFit="1"/>
    </xf>
    <xf numFmtId="0" fontId="61" fillId="4" borderId="0" xfId="4" applyFont="1" applyFill="1" applyAlignment="1">
      <alignment horizontal="center" vertical="center" wrapText="1"/>
    </xf>
    <xf numFmtId="0" fontId="86" fillId="3" borderId="0" xfId="0" applyFont="1" applyFill="1" applyAlignment="1">
      <alignment vertical="center"/>
    </xf>
    <xf numFmtId="0" fontId="59" fillId="0" borderId="0" xfId="0" applyFont="1" applyAlignment="1">
      <alignment vertical="center" wrapText="1"/>
    </xf>
    <xf numFmtId="0" fontId="88" fillId="5" borderId="15" xfId="4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vertical="center"/>
    </xf>
    <xf numFmtId="0" fontId="59" fillId="0" borderId="0" xfId="4" applyFont="1" applyAlignment="1">
      <alignment vertical="center" wrapText="1"/>
    </xf>
    <xf numFmtId="0" fontId="61" fillId="4" borderId="22" xfId="4" applyFont="1" applyFill="1" applyBorder="1" applyAlignment="1">
      <alignment vertical="center" wrapText="1"/>
    </xf>
    <xf numFmtId="0" fontId="21" fillId="4" borderId="23" xfId="4" applyFont="1" applyFill="1" applyBorder="1" applyAlignment="1">
      <alignment vertical="center" shrinkToFit="1"/>
    </xf>
    <xf numFmtId="0" fontId="21" fillId="4" borderId="23" xfId="4" applyFont="1" applyFill="1" applyBorder="1" applyAlignment="1">
      <alignment vertical="center"/>
    </xf>
    <xf numFmtId="0" fontId="21" fillId="5" borderId="17" xfId="4" applyFont="1" applyFill="1" applyBorder="1" applyAlignment="1">
      <alignment horizontal="left" wrapText="1" shrinkToFit="1"/>
    </xf>
    <xf numFmtId="0" fontId="63" fillId="5" borderId="0" xfId="4" applyFont="1" applyFill="1" applyAlignment="1">
      <alignment horizontal="right" wrapText="1" shrinkToFit="1"/>
    </xf>
    <xf numFmtId="0" fontId="63" fillId="0" borderId="0" xfId="4" applyFont="1" applyAlignment="1">
      <alignment horizontal="right" wrapText="1" shrinkToFit="1"/>
    </xf>
    <xf numFmtId="0" fontId="21" fillId="5" borderId="11" xfId="4" applyFont="1" applyFill="1" applyBorder="1" applyAlignment="1">
      <alignment horizontal="left" wrapText="1" shrinkToFit="1"/>
    </xf>
    <xf numFmtId="0" fontId="21" fillId="5" borderId="0" xfId="4" applyFont="1" applyFill="1" applyAlignment="1">
      <alignment horizontal="left" wrapText="1" shrinkToFit="1"/>
    </xf>
    <xf numFmtId="0" fontId="21" fillId="5" borderId="7" xfId="4" applyFont="1" applyFill="1" applyBorder="1" applyAlignment="1">
      <alignment horizontal="left" wrapText="1" shrinkToFit="1"/>
    </xf>
    <xf numFmtId="0" fontId="61" fillId="5" borderId="20" xfId="4" applyFont="1" applyFill="1" applyBorder="1" applyAlignment="1">
      <alignment horizontal="left" wrapText="1" shrinkToFit="1"/>
    </xf>
    <xf numFmtId="0" fontId="61" fillId="5" borderId="21" xfId="4" applyFont="1" applyFill="1" applyBorder="1" applyAlignment="1">
      <alignment vertical="center" wrapText="1"/>
    </xf>
    <xf numFmtId="0" fontId="61" fillId="5" borderId="20" xfId="4" applyFont="1" applyFill="1" applyBorder="1" applyAlignment="1">
      <alignment horizontal="left" vertical="center" wrapText="1" shrinkToFit="1"/>
    </xf>
    <xf numFmtId="0" fontId="21" fillId="5" borderId="9" xfId="4" applyFont="1" applyFill="1" applyBorder="1" applyAlignment="1">
      <alignment horizontal="left" wrapText="1" shrinkToFit="1"/>
    </xf>
    <xf numFmtId="0" fontId="61" fillId="5" borderId="21" xfId="4" applyFont="1" applyFill="1" applyBorder="1" applyAlignment="1">
      <alignment horizontal="left" wrapText="1" shrinkToFit="1"/>
    </xf>
    <xf numFmtId="0" fontId="21" fillId="5" borderId="19" xfId="4" applyFont="1" applyFill="1" applyBorder="1" applyAlignment="1">
      <alignment horizontal="left" wrapText="1" shrinkToFit="1"/>
    </xf>
    <xf numFmtId="0" fontId="21" fillId="5" borderId="22" xfId="4" applyFont="1" applyFill="1" applyBorder="1" applyAlignment="1">
      <alignment horizontal="center" wrapText="1" shrinkToFit="1"/>
    </xf>
    <xf numFmtId="0" fontId="21" fillId="5" borderId="22" xfId="4" applyFont="1" applyFill="1" applyBorder="1" applyAlignment="1">
      <alignment horizontal="center" vertical="center" wrapText="1" shrinkToFit="1"/>
    </xf>
    <xf numFmtId="0" fontId="65" fillId="5" borderId="0" xfId="4" applyFont="1" applyFill="1" applyAlignment="1">
      <alignment horizontal="left" vertical="center" wrapText="1" shrinkToFit="1"/>
    </xf>
    <xf numFmtId="0" fontId="21" fillId="5" borderId="0" xfId="0" applyFont="1" applyFill="1" applyAlignment="1">
      <alignment vertical="center" wrapText="1"/>
    </xf>
    <xf numFmtId="167" fontId="21" fillId="5" borderId="0" xfId="5" applyNumberFormat="1" applyFont="1" applyFill="1" applyBorder="1" applyAlignment="1">
      <alignment horizontal="right" vertical="center" shrinkToFit="1"/>
    </xf>
    <xf numFmtId="164" fontId="21" fillId="5" borderId="0" xfId="5" applyNumberFormat="1" applyFont="1" applyFill="1" applyBorder="1" applyAlignment="1">
      <alignment horizontal="right" vertical="center" shrinkToFit="1"/>
    </xf>
    <xf numFmtId="0" fontId="21" fillId="5" borderId="24" xfId="0" applyFont="1" applyFill="1" applyBorder="1" applyAlignment="1">
      <alignment vertical="center" shrinkToFit="1"/>
    </xf>
    <xf numFmtId="164" fontId="21" fillId="5" borderId="9" xfId="5" applyNumberFormat="1" applyFont="1" applyFill="1" applyBorder="1" applyAlignment="1">
      <alignment horizontal="left" wrapText="1" shrinkToFit="1"/>
    </xf>
    <xf numFmtId="164" fontId="21" fillId="5" borderId="11" xfId="5" applyNumberFormat="1" applyFont="1" applyFill="1" applyBorder="1" applyAlignment="1">
      <alignment horizontal="center" wrapText="1" shrinkToFit="1"/>
    </xf>
    <xf numFmtId="164" fontId="21" fillId="5" borderId="17" xfId="5" applyNumberFormat="1" applyFont="1" applyFill="1" applyBorder="1" applyAlignment="1">
      <alignment horizontal="center" wrapText="1" shrinkToFit="1"/>
    </xf>
    <xf numFmtId="0" fontId="64" fillId="5" borderId="14" xfId="4" applyFont="1" applyFill="1" applyBorder="1" applyAlignment="1">
      <alignment wrapText="1"/>
    </xf>
    <xf numFmtId="9" fontId="64" fillId="5" borderId="14" xfId="5" applyFont="1" applyFill="1" applyBorder="1" applyAlignment="1">
      <alignment horizontal="center" wrapText="1"/>
    </xf>
    <xf numFmtId="164" fontId="64" fillId="5" borderId="14" xfId="5" applyNumberFormat="1" applyFont="1" applyFill="1" applyBorder="1" applyAlignment="1">
      <alignment horizontal="center" wrapText="1"/>
    </xf>
    <xf numFmtId="0" fontId="89" fillId="3" borderId="0" xfId="0" applyFont="1" applyFill="1" applyAlignment="1">
      <alignment vertical="center"/>
    </xf>
    <xf numFmtId="0" fontId="69" fillId="4" borderId="0" xfId="0" applyFont="1" applyFill="1" applyAlignment="1">
      <alignment horizontal="right" vertical="center" shrinkToFit="1"/>
    </xf>
    <xf numFmtId="0" fontId="88" fillId="4" borderId="2" xfId="0" applyFont="1" applyFill="1" applyBorder="1" applyAlignment="1">
      <alignment horizontal="center" vertical="center" wrapText="1" shrinkToFit="1"/>
    </xf>
    <xf numFmtId="0" fontId="88" fillId="4" borderId="0" xfId="0" applyFont="1" applyFill="1" applyAlignment="1">
      <alignment horizontal="center" vertical="center" wrapText="1" shrinkToFit="1"/>
    </xf>
    <xf numFmtId="164" fontId="21" fillId="5" borderId="0" xfId="5" applyNumberFormat="1" applyFont="1" applyFill="1" applyBorder="1" applyAlignment="1">
      <alignment horizontal="left" wrapText="1" shrinkToFit="1"/>
    </xf>
    <xf numFmtId="0" fontId="71" fillId="5" borderId="0" xfId="0" applyFont="1" applyFill="1" applyAlignment="1">
      <alignment vertical="center"/>
    </xf>
    <xf numFmtId="3" fontId="72" fillId="5" borderId="10" xfId="0" applyNumberFormat="1" applyFont="1" applyFill="1" applyBorder="1" applyAlignment="1">
      <alignment horizontal="center" vertical="center"/>
    </xf>
    <xf numFmtId="3" fontId="72" fillId="5" borderId="0" xfId="0" applyNumberFormat="1" applyFont="1" applyFill="1" applyAlignment="1">
      <alignment horizontal="center" vertical="center"/>
    </xf>
    <xf numFmtId="164" fontId="72" fillId="5" borderId="8" xfId="5" applyNumberFormat="1" applyFont="1" applyFill="1" applyBorder="1" applyAlignment="1">
      <alignment horizontal="center" vertical="center"/>
    </xf>
    <xf numFmtId="164" fontId="21" fillId="5" borderId="11" xfId="5" applyNumberFormat="1" applyFont="1" applyFill="1" applyBorder="1" applyAlignment="1">
      <alignment horizontal="left" wrapText="1" shrinkToFit="1"/>
    </xf>
    <xf numFmtId="4" fontId="71" fillId="5" borderId="17" xfId="0" applyNumberFormat="1" applyFont="1" applyFill="1" applyBorder="1" applyAlignment="1">
      <alignment horizontal="center" vertical="center"/>
    </xf>
    <xf numFmtId="4" fontId="71" fillId="5" borderId="11" xfId="0" applyNumberFormat="1" applyFont="1" applyFill="1" applyBorder="1" applyAlignment="1">
      <alignment horizontal="center" vertical="center"/>
    </xf>
    <xf numFmtId="0" fontId="71" fillId="5" borderId="11" xfId="0" applyFont="1" applyFill="1" applyBorder="1" applyAlignment="1">
      <alignment horizontal="center" vertical="center"/>
    </xf>
    <xf numFmtId="0" fontId="71" fillId="5" borderId="11" xfId="0" applyFont="1" applyFill="1" applyBorder="1" applyAlignment="1">
      <alignment vertical="center"/>
    </xf>
    <xf numFmtId="0" fontId="63" fillId="5" borderId="14" xfId="4" applyFont="1" applyFill="1" applyBorder="1" applyAlignment="1">
      <alignment wrapText="1"/>
    </xf>
    <xf numFmtId="0" fontId="63" fillId="5" borderId="13" xfId="4" applyFont="1" applyFill="1" applyBorder="1" applyAlignment="1">
      <alignment wrapText="1"/>
    </xf>
    <xf numFmtId="164" fontId="63" fillId="5" borderId="13" xfId="5" applyNumberFormat="1" applyFont="1" applyFill="1" applyBorder="1" applyAlignment="1">
      <alignment horizontal="center" wrapText="1"/>
    </xf>
    <xf numFmtId="0" fontId="64" fillId="5" borderId="25" xfId="4" applyFont="1" applyFill="1" applyBorder="1" applyAlignment="1">
      <alignment wrapText="1"/>
    </xf>
    <xf numFmtId="0" fontId="21" fillId="4" borderId="26" xfId="4" applyFont="1" applyFill="1" applyBorder="1" applyAlignment="1">
      <alignment vertical="center" shrinkToFit="1"/>
    </xf>
    <xf numFmtId="166" fontId="64" fillId="5" borderId="25" xfId="7" applyNumberFormat="1" applyFont="1" applyFill="1" applyBorder="1" applyAlignment="1">
      <alignment horizontal="right" wrapText="1"/>
    </xf>
    <xf numFmtId="0" fontId="21" fillId="4" borderId="26" xfId="4" applyFont="1" applyFill="1" applyBorder="1" applyAlignment="1">
      <alignment vertical="center"/>
    </xf>
    <xf numFmtId="168" fontId="25" fillId="5" borderId="0" xfId="7" applyNumberFormat="1" applyFont="1" applyFill="1" applyBorder="1" applyAlignment="1">
      <alignment horizontal="right" wrapText="1" shrinkToFit="1"/>
    </xf>
    <xf numFmtId="168" fontId="25" fillId="5" borderId="17" xfId="7" applyNumberFormat="1" applyFont="1" applyFill="1" applyBorder="1" applyAlignment="1">
      <alignment horizontal="right" wrapText="1" shrinkToFit="1"/>
    </xf>
    <xf numFmtId="164" fontId="25" fillId="5" borderId="17" xfId="5" applyNumberFormat="1" applyFont="1" applyFill="1" applyBorder="1" applyAlignment="1">
      <alignment horizontal="right" wrapText="1" shrinkToFit="1"/>
    </xf>
    <xf numFmtId="168" fontId="25" fillId="5" borderId="9" xfId="7" applyNumberFormat="1" applyFont="1" applyFill="1" applyBorder="1" applyAlignment="1">
      <alignment horizontal="right" wrapText="1" shrinkToFit="1"/>
    </xf>
    <xf numFmtId="168" fontId="25" fillId="5" borderId="11" xfId="7" applyNumberFormat="1" applyFont="1" applyFill="1" applyBorder="1" applyAlignment="1">
      <alignment horizontal="right" wrapText="1" shrinkToFit="1"/>
    </xf>
    <xf numFmtId="164" fontId="25" fillId="5" borderId="11" xfId="5" applyNumberFormat="1" applyFont="1" applyFill="1" applyBorder="1" applyAlignment="1">
      <alignment horizontal="right" wrapText="1" shrinkToFit="1"/>
    </xf>
    <xf numFmtId="165" fontId="25" fillId="5" borderId="12" xfId="7" applyFont="1" applyFill="1" applyBorder="1" applyAlignment="1">
      <alignment horizontal="right" wrapText="1" shrinkToFit="1"/>
    </xf>
    <xf numFmtId="165" fontId="25" fillId="5" borderId="0" xfId="7" applyFont="1" applyFill="1" applyBorder="1" applyAlignment="1">
      <alignment horizontal="right" wrapText="1" shrinkToFit="1"/>
    </xf>
    <xf numFmtId="168" fontId="25" fillId="5" borderId="12" xfId="7" applyNumberFormat="1" applyFont="1" applyFill="1" applyBorder="1" applyAlignment="1">
      <alignment horizontal="right" wrapText="1" shrinkToFit="1"/>
    </xf>
    <xf numFmtId="166" fontId="25" fillId="5" borderId="10" xfId="7" applyNumberFormat="1" applyFont="1" applyFill="1" applyBorder="1" applyAlignment="1">
      <alignment horizontal="right" wrapText="1" shrinkToFit="1"/>
    </xf>
    <xf numFmtId="168" fontId="25" fillId="5" borderId="10" xfId="7" applyNumberFormat="1" applyFont="1" applyFill="1" applyBorder="1" applyAlignment="1">
      <alignment horizontal="right" wrapText="1" shrinkToFit="1"/>
    </xf>
    <xf numFmtId="164" fontId="25" fillId="5" borderId="10" xfId="5" applyNumberFormat="1" applyFont="1" applyFill="1" applyBorder="1" applyAlignment="1">
      <alignment horizontal="right" wrapText="1" shrinkToFit="1"/>
    </xf>
    <xf numFmtId="166" fontId="25" fillId="5" borderId="2" xfId="7" applyNumberFormat="1" applyFont="1" applyFill="1" applyBorder="1" applyAlignment="1">
      <alignment horizontal="right" wrapText="1" shrinkToFit="1"/>
    </xf>
    <xf numFmtId="9" fontId="25" fillId="5" borderId="0" xfId="5" applyFont="1" applyFill="1" applyBorder="1" applyAlignment="1">
      <alignment horizontal="right" wrapText="1" shrinkToFit="1"/>
    </xf>
    <xf numFmtId="166" fontId="26" fillId="5" borderId="0" xfId="7" applyNumberFormat="1" applyFont="1" applyFill="1" applyBorder="1" applyAlignment="1">
      <alignment horizontal="right" vertical="center" wrapText="1" shrinkToFit="1"/>
    </xf>
    <xf numFmtId="164" fontId="25" fillId="5" borderId="8" xfId="5" applyNumberFormat="1" applyFont="1" applyFill="1" applyBorder="1" applyAlignment="1">
      <alignment horizontal="right" wrapText="1" shrinkToFit="1"/>
    </xf>
    <xf numFmtId="164" fontId="25" fillId="5" borderId="27" xfId="5" applyNumberFormat="1" applyFont="1" applyFill="1" applyBorder="1" applyAlignment="1">
      <alignment horizontal="right" wrapText="1" shrinkToFit="1"/>
    </xf>
    <xf numFmtId="166" fontId="26" fillId="5" borderId="8" xfId="7" applyNumberFormat="1" applyFont="1" applyFill="1" applyBorder="1" applyAlignment="1">
      <alignment horizontal="right" vertical="center" wrapText="1"/>
    </xf>
    <xf numFmtId="166" fontId="26" fillId="5" borderId="8" xfId="7" applyNumberFormat="1" applyFont="1" applyFill="1" applyBorder="1" applyAlignment="1">
      <alignment horizontal="right" vertical="center" wrapText="1" shrinkToFit="1"/>
    </xf>
    <xf numFmtId="164" fontId="26" fillId="5" borderId="8" xfId="5" applyNumberFormat="1" applyFont="1" applyFill="1" applyBorder="1" applyAlignment="1">
      <alignment horizontal="right" vertical="center" wrapText="1" shrinkToFit="1"/>
    </xf>
    <xf numFmtId="166" fontId="25" fillId="5" borderId="11" xfId="7" applyNumberFormat="1" applyFont="1" applyFill="1" applyBorder="1" applyAlignment="1">
      <alignment horizontal="right" wrapText="1" shrinkToFit="1"/>
    </xf>
    <xf numFmtId="166" fontId="25" fillId="5" borderId="0" xfId="7" applyNumberFormat="1" applyFont="1" applyFill="1" applyBorder="1" applyAlignment="1">
      <alignment horizontal="right" wrapText="1" shrinkToFit="1"/>
    </xf>
    <xf numFmtId="164" fontId="25" fillId="5" borderId="2" xfId="5" applyNumberFormat="1" applyFont="1" applyFill="1" applyBorder="1" applyAlignment="1">
      <alignment horizontal="right" wrapText="1" shrinkToFit="1"/>
    </xf>
    <xf numFmtId="164" fontId="25" fillId="4" borderId="10" xfId="5" applyNumberFormat="1" applyFont="1" applyFill="1" applyBorder="1" applyAlignment="1">
      <alignment horizontal="right" wrapText="1" shrinkToFit="1"/>
    </xf>
    <xf numFmtId="166" fontId="25" fillId="5" borderId="8" xfId="7" applyNumberFormat="1" applyFont="1" applyFill="1" applyBorder="1" applyAlignment="1">
      <alignment horizontal="right" wrapText="1" shrinkToFit="1"/>
    </xf>
    <xf numFmtId="164" fontId="25" fillId="4" borderId="0" xfId="5" applyNumberFormat="1" applyFont="1" applyFill="1" applyBorder="1" applyAlignment="1">
      <alignment horizontal="right" wrapText="1" shrinkToFit="1"/>
    </xf>
    <xf numFmtId="164" fontId="25" fillId="4" borderId="8" xfId="5" applyNumberFormat="1" applyFont="1" applyFill="1" applyBorder="1" applyAlignment="1">
      <alignment horizontal="right" wrapText="1" shrinkToFit="1"/>
    </xf>
    <xf numFmtId="166" fontId="25" fillId="5" borderId="27" xfId="7" applyNumberFormat="1" applyFont="1" applyFill="1" applyBorder="1" applyAlignment="1">
      <alignment horizontal="right" vertical="center" wrapText="1" shrinkToFit="1"/>
    </xf>
    <xf numFmtId="164" fontId="25" fillId="5" borderId="27" xfId="5" applyNumberFormat="1" applyFont="1" applyFill="1" applyBorder="1" applyAlignment="1">
      <alignment horizontal="right" vertical="center" wrapText="1" shrinkToFit="1"/>
    </xf>
    <xf numFmtId="168" fontId="25" fillId="5" borderId="27" xfId="7" applyNumberFormat="1" applyFont="1" applyFill="1" applyBorder="1" applyAlignment="1">
      <alignment horizontal="right" vertical="center" wrapText="1" shrinkToFit="1"/>
    </xf>
    <xf numFmtId="166" fontId="26" fillId="5" borderId="27" xfId="0" applyNumberFormat="1" applyFont="1" applyFill="1" applyBorder="1" applyAlignment="1">
      <alignment horizontal="right" vertical="center" wrapText="1"/>
    </xf>
    <xf numFmtId="164" fontId="25" fillId="5" borderId="2" xfId="5" applyNumberFormat="1" applyFont="1" applyFill="1" applyBorder="1" applyAlignment="1">
      <alignment horizontal="right" vertical="center" wrapText="1" shrinkToFit="1"/>
    </xf>
    <xf numFmtId="166" fontId="26" fillId="5" borderId="2" xfId="0" applyNumberFormat="1" applyFont="1" applyFill="1" applyBorder="1" applyAlignment="1">
      <alignment horizontal="right" vertical="center" wrapText="1"/>
    </xf>
    <xf numFmtId="166" fontId="26" fillId="5" borderId="8" xfId="0" applyNumberFormat="1" applyFont="1" applyFill="1" applyBorder="1" applyAlignment="1">
      <alignment horizontal="right" vertical="center" wrapText="1"/>
    </xf>
    <xf numFmtId="9" fontId="25" fillId="5" borderId="10" xfId="5" applyFont="1" applyFill="1" applyBorder="1" applyAlignment="1">
      <alignment horizontal="right" vertical="center" wrapText="1" shrinkToFit="1"/>
    </xf>
    <xf numFmtId="9" fontId="25" fillId="5" borderId="0" xfId="5" applyFont="1" applyFill="1" applyAlignment="1">
      <alignment horizontal="right" vertical="center" wrapText="1" shrinkToFit="1"/>
    </xf>
    <xf numFmtId="164" fontId="25" fillId="5" borderId="10" xfId="5" applyNumberFormat="1" applyFont="1" applyFill="1" applyBorder="1" applyAlignment="1">
      <alignment horizontal="right" vertical="center" wrapText="1" shrinkToFit="1"/>
    </xf>
    <xf numFmtId="167" fontId="39" fillId="5" borderId="10" xfId="0" applyNumberFormat="1" applyFont="1" applyFill="1" applyBorder="1" applyAlignment="1">
      <alignment horizontal="right" vertical="center" wrapText="1" shrinkToFit="1"/>
    </xf>
    <xf numFmtId="166" fontId="26" fillId="5" borderId="12" xfId="0" applyNumberFormat="1" applyFont="1" applyFill="1" applyBorder="1" applyAlignment="1">
      <alignment horizontal="right" vertical="center" wrapText="1"/>
    </xf>
    <xf numFmtId="164" fontId="25" fillId="5" borderId="12" xfId="5" applyNumberFormat="1" applyFont="1" applyFill="1" applyBorder="1" applyAlignment="1">
      <alignment horizontal="right" wrapText="1" shrinkToFit="1"/>
    </xf>
    <xf numFmtId="164" fontId="26" fillId="5" borderId="27" xfId="5" applyNumberFormat="1" applyFont="1" applyFill="1" applyBorder="1" applyAlignment="1">
      <alignment horizontal="right" vertical="center" wrapText="1"/>
    </xf>
    <xf numFmtId="164" fontId="26" fillId="5" borderId="28" xfId="5" applyNumberFormat="1" applyFont="1" applyFill="1" applyBorder="1" applyAlignment="1">
      <alignment horizontal="right" vertical="center" wrapText="1"/>
    </xf>
    <xf numFmtId="0" fontId="10" fillId="4" borderId="0" xfId="3" quotePrefix="1" applyFont="1" applyFill="1" applyAlignment="1">
      <alignment horizontal="left" vertical="center" wrapText="1"/>
    </xf>
    <xf numFmtId="0" fontId="10" fillId="4" borderId="0" xfId="3" quotePrefix="1" applyFont="1" applyFill="1" applyAlignment="1">
      <alignment horizontal="left" vertical="center" wrapText="1" shrinkToFit="1"/>
    </xf>
    <xf numFmtId="0" fontId="10" fillId="4" borderId="0" xfId="3" applyFont="1" applyFill="1" applyAlignment="1">
      <alignment horizontal="left" vertical="center" wrapText="1"/>
    </xf>
    <xf numFmtId="0" fontId="10" fillId="4" borderId="0" xfId="3" applyFont="1" applyFill="1" applyAlignment="1">
      <alignment horizontal="left" vertical="center" wrapText="1" shrinkToFit="1"/>
    </xf>
    <xf numFmtId="0" fontId="92" fillId="4" borderId="0" xfId="0" applyFont="1" applyFill="1" applyAlignment="1">
      <alignment horizontal="right" vertical="center" wrapText="1" shrinkToFit="1"/>
    </xf>
    <xf numFmtId="0" fontId="92" fillId="4" borderId="0" xfId="0" applyFont="1" applyFill="1" applyAlignment="1">
      <alignment horizontal="center" vertical="center" wrapText="1" shrinkToFit="1"/>
    </xf>
    <xf numFmtId="0" fontId="35" fillId="5" borderId="0" xfId="0" applyFont="1" applyFill="1" applyAlignment="1">
      <alignment vertical="center" wrapText="1" shrinkToFit="1"/>
    </xf>
    <xf numFmtId="0" fontId="37" fillId="5" borderId="0" xfId="0" applyFont="1" applyFill="1" applyAlignment="1">
      <alignment vertical="center"/>
    </xf>
    <xf numFmtId="0" fontId="35" fillId="5" borderId="11" xfId="0" applyFont="1" applyFill="1" applyBorder="1" applyAlignment="1">
      <alignment vertical="center" wrapText="1" shrinkToFit="1"/>
    </xf>
    <xf numFmtId="0" fontId="37" fillId="5" borderId="10" xfId="0" applyFont="1" applyFill="1" applyBorder="1" applyAlignment="1">
      <alignment vertical="center" wrapText="1" shrinkToFit="1"/>
    </xf>
    <xf numFmtId="0" fontId="37" fillId="5" borderId="2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horizontal="left" vertical="center" wrapText="1"/>
    </xf>
    <xf numFmtId="0" fontId="35" fillId="5" borderId="27" xfId="0" applyFont="1" applyFill="1" applyBorder="1" applyAlignment="1">
      <alignment vertical="center" wrapText="1" shrinkToFit="1"/>
    </xf>
    <xf numFmtId="0" fontId="35" fillId="5" borderId="0" xfId="0" applyFont="1" applyFill="1" applyAlignment="1">
      <alignment vertical="center"/>
    </xf>
    <xf numFmtId="0" fontId="37" fillId="5" borderId="11" xfId="0" applyFont="1" applyFill="1" applyBorder="1" applyAlignment="1">
      <alignment vertical="center" wrapText="1" shrinkToFit="1"/>
    </xf>
    <xf numFmtId="0" fontId="37" fillId="5" borderId="0" xfId="0" applyFont="1" applyFill="1" applyAlignment="1">
      <alignment horizontal="left" vertical="center" wrapText="1"/>
    </xf>
    <xf numFmtId="0" fontId="35" fillId="5" borderId="27" xfId="0" applyFont="1" applyFill="1" applyBorder="1" applyAlignment="1">
      <alignment horizontal="left" vertical="center" wrapText="1"/>
    </xf>
    <xf numFmtId="0" fontId="23" fillId="5" borderId="0" xfId="0" applyFont="1" applyFill="1" applyAlignment="1">
      <alignment vertical="center"/>
    </xf>
    <xf numFmtId="0" fontId="37" fillId="5" borderId="17" xfId="0" applyFont="1" applyFill="1" applyBorder="1" applyAlignment="1">
      <alignment horizontal="left" vertical="center" wrapText="1"/>
    </xf>
    <xf numFmtId="0" fontId="37" fillId="4" borderId="0" xfId="0" applyFont="1" applyFill="1" applyAlignment="1">
      <alignment vertical="center"/>
    </xf>
    <xf numFmtId="0" fontId="37" fillId="5" borderId="10" xfId="0" applyFont="1" applyFill="1" applyBorder="1" applyAlignment="1">
      <alignment horizontal="left" vertical="center" wrapText="1" indent="1"/>
    </xf>
    <xf numFmtId="0" fontId="37" fillId="5" borderId="2" xfId="0" applyFont="1" applyFill="1" applyBorder="1" applyAlignment="1">
      <alignment horizontal="left" vertical="center" wrapText="1" indent="1"/>
    </xf>
    <xf numFmtId="0" fontId="37" fillId="5" borderId="0" xfId="0" quotePrefix="1" applyFont="1" applyFill="1" applyAlignment="1">
      <alignment horizontal="left" vertical="center"/>
    </xf>
    <xf numFmtId="0" fontId="37" fillId="5" borderId="11" xfId="0" applyFont="1" applyFill="1" applyBorder="1" applyAlignment="1">
      <alignment horizontal="left" vertical="center" wrapText="1" indent="1"/>
    </xf>
    <xf numFmtId="0" fontId="37" fillId="5" borderId="10" xfId="0" applyFont="1" applyFill="1" applyBorder="1" applyAlignment="1">
      <alignment horizontal="left" vertical="center" wrapText="1"/>
    </xf>
    <xf numFmtId="0" fontId="37" fillId="5" borderId="11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vertical="center" wrapText="1"/>
    </xf>
    <xf numFmtId="0" fontId="35" fillId="5" borderId="8" xfId="0" applyFont="1" applyFill="1" applyBorder="1" applyAlignment="1">
      <alignment horizontal="left" vertical="center" wrapText="1"/>
    </xf>
    <xf numFmtId="0" fontId="37" fillId="5" borderId="27" xfId="0" applyFont="1" applyFill="1" applyBorder="1" applyAlignment="1">
      <alignment vertical="center" wrapText="1"/>
    </xf>
    <xf numFmtId="0" fontId="37" fillId="4" borderId="0" xfId="0" applyFont="1" applyFill="1" applyAlignment="1">
      <alignment vertical="center" wrapText="1"/>
    </xf>
    <xf numFmtId="0" fontId="37" fillId="4" borderId="0" xfId="0" applyFont="1" applyFill="1" applyAlignment="1">
      <alignment vertical="center" wrapText="1" shrinkToFit="1"/>
    </xf>
    <xf numFmtId="164" fontId="38" fillId="4" borderId="0" xfId="5" applyNumberFormat="1" applyFont="1" applyFill="1" applyBorder="1" applyAlignment="1">
      <alignment horizontal="right" vertical="center" wrapText="1" shrinkToFit="1"/>
    </xf>
    <xf numFmtId="166" fontId="37" fillId="4" borderId="0" xfId="7" applyNumberFormat="1" applyFont="1" applyFill="1" applyBorder="1" applyAlignment="1">
      <alignment horizontal="right" vertical="center" wrapText="1" shrinkToFit="1"/>
    </xf>
    <xf numFmtId="168" fontId="35" fillId="4" borderId="0" xfId="7" applyNumberFormat="1" applyFont="1" applyFill="1" applyBorder="1" applyAlignment="1">
      <alignment horizontal="right" vertical="center" wrapText="1" shrinkToFit="1"/>
    </xf>
    <xf numFmtId="168" fontId="37" fillId="4" borderId="0" xfId="7" applyNumberFormat="1" applyFont="1" applyFill="1" applyBorder="1" applyAlignment="1">
      <alignment horizontal="right" vertical="center" wrapText="1" shrinkToFit="1"/>
    </xf>
    <xf numFmtId="0" fontId="92" fillId="0" borderId="0" xfId="0" applyFont="1" applyAlignment="1">
      <alignment horizontal="right" vertical="center" wrapText="1" shrinkToFit="1"/>
    </xf>
    <xf numFmtId="0" fontId="37" fillId="5" borderId="2" xfId="0" applyFont="1" applyFill="1" applyBorder="1" applyAlignment="1">
      <alignment vertical="center" wrapText="1"/>
    </xf>
    <xf numFmtId="0" fontId="37" fillId="4" borderId="0" xfId="0" applyFont="1" applyFill="1" applyAlignment="1">
      <alignment horizontal="left" vertical="center" wrapText="1" shrinkToFit="1"/>
    </xf>
    <xf numFmtId="0" fontId="23" fillId="5" borderId="10" xfId="0" applyFont="1" applyFill="1" applyBorder="1" applyAlignment="1">
      <alignment wrapText="1"/>
    </xf>
    <xf numFmtId="0" fontId="35" fillId="5" borderId="27" xfId="0" applyFont="1" applyFill="1" applyBorder="1" applyAlignment="1">
      <alignment vertical="center" wrapText="1"/>
    </xf>
    <xf numFmtId="0" fontId="23" fillId="5" borderId="13" xfId="0" applyFont="1" applyFill="1" applyBorder="1" applyAlignment="1">
      <alignment vertical="center" wrapText="1" shrinkToFit="1"/>
    </xf>
    <xf numFmtId="0" fontId="23" fillId="5" borderId="13" xfId="0" applyFont="1" applyFill="1" applyBorder="1" applyAlignment="1">
      <alignment vertical="center" wrapText="1"/>
    </xf>
    <xf numFmtId="166" fontId="26" fillId="5" borderId="28" xfId="0" applyNumberFormat="1" applyFont="1" applyFill="1" applyBorder="1" applyAlignment="1">
      <alignment horizontal="right" vertical="center" wrapText="1"/>
    </xf>
    <xf numFmtId="0" fontId="39" fillId="5" borderId="13" xfId="0" applyFont="1" applyFill="1" applyBorder="1" applyAlignment="1">
      <alignment horizontal="right" vertical="center" wrapText="1" shrinkToFit="1"/>
    </xf>
    <xf numFmtId="168" fontId="39" fillId="5" borderId="13" xfId="7" applyNumberFormat="1" applyFont="1" applyFill="1" applyBorder="1" applyAlignment="1">
      <alignment horizontal="right" vertical="center" wrapText="1" shrinkToFit="1"/>
    </xf>
    <xf numFmtId="167" fontId="39" fillId="0" borderId="13" xfId="0" applyNumberFormat="1" applyFont="1" applyBorder="1" applyAlignment="1">
      <alignment horizontal="right" vertical="center" wrapText="1" shrinkToFit="1"/>
    </xf>
    <xf numFmtId="165" fontId="25" fillId="5" borderId="2" xfId="7" applyFont="1" applyFill="1" applyBorder="1" applyAlignment="1">
      <alignment horizontal="right" wrapText="1" shrinkToFit="1"/>
    </xf>
    <xf numFmtId="168" fontId="25" fillId="5" borderId="2" xfId="7" applyNumberFormat="1" applyFont="1" applyFill="1" applyBorder="1" applyAlignment="1">
      <alignment horizontal="right" wrapText="1" shrinkToFit="1"/>
    </xf>
    <xf numFmtId="168" fontId="25" fillId="5" borderId="8" xfId="7" applyNumberFormat="1" applyFont="1" applyFill="1" applyBorder="1" applyAlignment="1">
      <alignment horizontal="right" wrapText="1" shrinkToFit="1"/>
    </xf>
    <xf numFmtId="166" fontId="25" fillId="5" borderId="12" xfId="7" applyNumberFormat="1" applyFont="1" applyFill="1" applyBorder="1" applyAlignment="1">
      <alignment horizontal="right" wrapText="1" shrinkToFit="1"/>
    </xf>
    <xf numFmtId="166" fontId="25" fillId="5" borderId="29" xfId="7" applyNumberFormat="1" applyFont="1" applyFill="1" applyBorder="1" applyAlignment="1">
      <alignment horizontal="right" wrapText="1" shrinkToFit="1"/>
    </xf>
    <xf numFmtId="164" fontId="25" fillId="5" borderId="1" xfId="5" applyNumberFormat="1" applyFont="1" applyFill="1" applyBorder="1" applyAlignment="1">
      <alignment horizontal="right" wrapText="1" shrinkToFit="1"/>
    </xf>
    <xf numFmtId="166" fontId="25" fillId="5" borderId="1" xfId="7" applyNumberFormat="1" applyFont="1" applyFill="1" applyBorder="1" applyAlignment="1">
      <alignment horizontal="right" wrapText="1" shrinkToFit="1"/>
    </xf>
    <xf numFmtId="166" fontId="25" fillId="5" borderId="6" xfId="7" applyNumberFormat="1" applyFont="1" applyFill="1" applyBorder="1" applyAlignment="1">
      <alignment horizontal="right" wrapText="1" shrinkToFit="1"/>
    </xf>
    <xf numFmtId="166" fontId="25" fillId="5" borderId="17" xfId="7" applyNumberFormat="1" applyFont="1" applyFill="1" applyBorder="1" applyAlignment="1">
      <alignment horizontal="right" wrapText="1" shrinkToFit="1"/>
    </xf>
    <xf numFmtId="166" fontId="25" fillId="5" borderId="27" xfId="7" applyNumberFormat="1" applyFont="1" applyFill="1" applyBorder="1" applyAlignment="1">
      <alignment horizontal="right" wrapText="1" shrinkToFit="1"/>
    </xf>
    <xf numFmtId="166" fontId="25" fillId="5" borderId="28" xfId="7" applyNumberFormat="1" applyFont="1" applyFill="1" applyBorder="1" applyAlignment="1">
      <alignment horizontal="right" wrapText="1" shrinkToFit="1"/>
    </xf>
    <xf numFmtId="164" fontId="25" fillId="5" borderId="28" xfId="5" applyNumberFormat="1" applyFont="1" applyFill="1" applyBorder="1" applyAlignment="1">
      <alignment horizontal="right" wrapText="1" shrinkToFit="1"/>
    </xf>
    <xf numFmtId="0" fontId="48" fillId="4" borderId="0" xfId="3" applyFont="1" applyFill="1" applyAlignment="1">
      <alignment horizontal="left" vertical="center" wrapText="1" shrinkToFit="1"/>
    </xf>
    <xf numFmtId="0" fontId="48" fillId="4" borderId="0" xfId="3" applyFont="1" applyFill="1" applyAlignment="1">
      <alignment horizontal="left" vertical="center"/>
    </xf>
    <xf numFmtId="0" fontId="93" fillId="4" borderId="0" xfId="0" applyFont="1" applyFill="1" applyAlignment="1">
      <alignment horizontal="center" wrapText="1" shrinkToFit="1"/>
    </xf>
    <xf numFmtId="0" fontId="93" fillId="4" borderId="0" xfId="0" applyFont="1" applyFill="1" applyAlignment="1">
      <alignment horizontal="right" wrapText="1" shrinkToFit="1"/>
    </xf>
    <xf numFmtId="0" fontId="28" fillId="5" borderId="17" xfId="0" applyFont="1" applyFill="1" applyBorder="1" applyAlignment="1">
      <alignment vertical="center" wrapText="1" shrinkToFit="1"/>
    </xf>
    <xf numFmtId="0" fontId="28" fillId="5" borderId="0" xfId="0" applyFont="1" applyFill="1" applyAlignment="1">
      <alignment vertical="center" wrapText="1" shrinkToFit="1"/>
    </xf>
    <xf numFmtId="0" fontId="26" fillId="5" borderId="12" xfId="0" applyFont="1" applyFill="1" applyBorder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  <xf numFmtId="0" fontId="28" fillId="5" borderId="27" xfId="0" applyFont="1" applyFill="1" applyBorder="1" applyAlignment="1">
      <alignment horizontal="left" vertical="center" wrapText="1"/>
    </xf>
    <xf numFmtId="0" fontId="26" fillId="5" borderId="10" xfId="0" applyFont="1" applyFill="1" applyBorder="1" applyAlignment="1">
      <alignment horizontal="left" vertical="center" wrapText="1"/>
    </xf>
    <xf numFmtId="0" fontId="37" fillId="5" borderId="0" xfId="0" applyFont="1" applyFill="1" applyAlignment="1">
      <alignment horizontal="left" vertical="center"/>
    </xf>
    <xf numFmtId="0" fontId="26" fillId="5" borderId="11" xfId="0" applyFont="1" applyFill="1" applyBorder="1" applyAlignment="1">
      <alignment horizontal="left" vertical="center" wrapText="1"/>
    </xf>
    <xf numFmtId="0" fontId="51" fillId="5" borderId="8" xfId="0" applyFont="1" applyFill="1" applyBorder="1" applyAlignment="1">
      <alignment horizontal="left" vertical="center" wrapText="1"/>
    </xf>
    <xf numFmtId="0" fontId="26" fillId="5" borderId="27" xfId="0" applyFont="1" applyFill="1" applyBorder="1" applyAlignment="1">
      <alignment horizontal="left" vertical="center" wrapText="1"/>
    </xf>
    <xf numFmtId="0" fontId="52" fillId="5" borderId="13" xfId="0" applyFont="1" applyFill="1" applyBorder="1" applyAlignment="1">
      <alignment horizontal="left" vertical="center" wrapText="1"/>
    </xf>
    <xf numFmtId="0" fontId="37" fillId="5" borderId="13" xfId="0" applyFont="1" applyFill="1" applyBorder="1" applyAlignment="1">
      <alignment vertical="center"/>
    </xf>
    <xf numFmtId="0" fontId="27" fillId="4" borderId="0" xfId="3" applyFont="1" applyFill="1" applyAlignment="1">
      <alignment horizontal="centerContinuous" vertical="center" wrapText="1"/>
    </xf>
    <xf numFmtId="0" fontId="27" fillId="4" borderId="0" xfId="3" applyFont="1" applyFill="1" applyAlignment="1">
      <alignment horizontal="centerContinuous" vertical="center"/>
    </xf>
    <xf numFmtId="0" fontId="53" fillId="4" borderId="0" xfId="4" applyFont="1" applyFill="1" applyAlignment="1">
      <alignment horizontal="centerContinuous" vertical="center" shrinkToFit="1"/>
    </xf>
    <xf numFmtId="0" fontId="24" fillId="0" borderId="0" xfId="4" applyFont="1" applyAlignment="1">
      <alignment horizontal="centerContinuous" vertical="center" shrinkToFit="1"/>
    </xf>
    <xf numFmtId="0" fontId="93" fillId="5" borderId="0" xfId="4" applyFont="1" applyFill="1" applyAlignment="1">
      <alignment horizontal="center" vertical="center" wrapText="1" shrinkToFit="1"/>
    </xf>
    <xf numFmtId="0" fontId="54" fillId="4" borderId="0" xfId="4" applyFont="1" applyFill="1" applyAlignment="1">
      <alignment horizontal="center" vertical="center" wrapText="1" shrinkToFit="1"/>
    </xf>
    <xf numFmtId="169" fontId="22" fillId="0" borderId="0" xfId="4" applyNumberFormat="1" applyFont="1" applyAlignment="1">
      <alignment horizontal="centerContinuous" vertical="center" wrapText="1" shrinkToFit="1"/>
    </xf>
    <xf numFmtId="0" fontId="22" fillId="0" borderId="0" xfId="4" applyFont="1" applyAlignment="1">
      <alignment horizontal="centerContinuous" vertical="center" wrapText="1" shrinkToFit="1"/>
    </xf>
    <xf numFmtId="165" fontId="25" fillId="5" borderId="17" xfId="7" applyFont="1" applyFill="1" applyBorder="1" applyAlignment="1">
      <alignment horizontal="left" vertical="center" wrapText="1" shrinkToFit="1"/>
    </xf>
    <xf numFmtId="0" fontId="25" fillId="5" borderId="0" xfId="4" applyFont="1" applyFill="1" applyAlignment="1">
      <alignment horizontal="left" vertical="center" wrapText="1" shrinkToFit="1"/>
    </xf>
    <xf numFmtId="10" fontId="25" fillId="5" borderId="10" xfId="5" applyNumberFormat="1" applyFont="1" applyFill="1" applyBorder="1" applyAlignment="1">
      <alignment horizontal="center" vertical="center" wrapText="1" shrinkToFit="1"/>
    </xf>
    <xf numFmtId="10" fontId="25" fillId="0" borderId="0" xfId="5" applyNumberFormat="1" applyFont="1" applyFill="1" applyBorder="1" applyAlignment="1">
      <alignment horizontal="center" vertical="center" wrapText="1" shrinkToFit="1"/>
    </xf>
    <xf numFmtId="10" fontId="25" fillId="0" borderId="0" xfId="5" applyNumberFormat="1" applyFont="1" applyFill="1" applyBorder="1" applyAlignment="1">
      <alignment horizontal="right" vertical="center" wrapText="1" shrinkToFit="1"/>
    </xf>
    <xf numFmtId="165" fontId="25" fillId="0" borderId="0" xfId="7" applyFont="1" applyFill="1" applyBorder="1" applyAlignment="1">
      <alignment horizontal="right" vertical="center" wrapText="1" shrinkToFit="1"/>
    </xf>
    <xf numFmtId="170" fontId="25" fillId="0" borderId="0" xfId="7" applyNumberFormat="1" applyFont="1" applyFill="1" applyBorder="1" applyAlignment="1">
      <alignment horizontal="right" vertical="center" wrapText="1" shrinkToFit="1"/>
    </xf>
    <xf numFmtId="165" fontId="25" fillId="5" borderId="11" xfId="7" applyFont="1" applyFill="1" applyBorder="1" applyAlignment="1">
      <alignment horizontal="left" vertical="center" wrapText="1" shrinkToFit="1"/>
    </xf>
    <xf numFmtId="10" fontId="25" fillId="5" borderId="11" xfId="5" applyNumberFormat="1" applyFont="1" applyFill="1" applyBorder="1" applyAlignment="1">
      <alignment horizontal="center" vertical="center" wrapText="1" shrinkToFit="1"/>
    </xf>
    <xf numFmtId="0" fontId="25" fillId="5" borderId="0" xfId="4" applyFont="1" applyFill="1" applyAlignment="1">
      <alignment vertical="center" wrapText="1" shrinkToFit="1"/>
    </xf>
    <xf numFmtId="165" fontId="25" fillId="5" borderId="13" xfId="7" applyFont="1" applyFill="1" applyBorder="1" applyAlignment="1">
      <alignment horizontal="left" vertical="center" wrapText="1" shrinkToFit="1"/>
    </xf>
    <xf numFmtId="0" fontId="26" fillId="5" borderId="13" xfId="4" applyFont="1" applyFill="1" applyBorder="1" applyAlignment="1">
      <alignment vertical="center" wrapText="1" shrinkToFit="1"/>
    </xf>
    <xf numFmtId="10" fontId="25" fillId="5" borderId="13" xfId="5" applyNumberFormat="1" applyFont="1" applyFill="1" applyBorder="1" applyAlignment="1">
      <alignment horizontal="center" vertical="center" wrapText="1" shrinkToFit="1"/>
    </xf>
    <xf numFmtId="0" fontId="33" fillId="0" borderId="0" xfId="4" applyFont="1" applyAlignment="1">
      <alignment horizontal="centerContinuous" vertical="center" wrapText="1" shrinkToFit="1"/>
    </xf>
    <xf numFmtId="0" fontId="93" fillId="5" borderId="2" xfId="4" applyFont="1" applyFill="1" applyBorder="1" applyAlignment="1">
      <alignment horizontal="center" vertical="center" wrapText="1" shrinkToFit="1"/>
    </xf>
    <xf numFmtId="0" fontId="49" fillId="0" borderId="0" xfId="4" applyFont="1" applyAlignment="1">
      <alignment horizontal="right" vertical="center" wrapText="1" shrinkToFit="1"/>
    </xf>
    <xf numFmtId="164" fontId="25" fillId="5" borderId="17" xfId="5" applyNumberFormat="1" applyFont="1" applyFill="1" applyBorder="1" applyAlignment="1">
      <alignment horizontal="center" vertical="center" wrapText="1" shrinkToFit="1"/>
    </xf>
    <xf numFmtId="164" fontId="25" fillId="5" borderId="11" xfId="5" applyNumberFormat="1" applyFont="1" applyFill="1" applyBorder="1" applyAlignment="1">
      <alignment horizontal="center" vertical="center" wrapText="1" shrinkToFit="1"/>
    </xf>
    <xf numFmtId="164" fontId="25" fillId="5" borderId="13" xfId="5" applyNumberFormat="1" applyFont="1" applyFill="1" applyBorder="1" applyAlignment="1">
      <alignment horizontal="center" vertical="center" wrapText="1" shrinkToFit="1"/>
    </xf>
    <xf numFmtId="0" fontId="31" fillId="4" borderId="0" xfId="4" applyFont="1" applyFill="1" applyAlignment="1">
      <alignment horizontal="centerContinuous" vertical="center" wrapText="1" shrinkToFit="1"/>
    </xf>
    <xf numFmtId="0" fontId="53" fillId="5" borderId="0" xfId="4" applyFont="1" applyFill="1" applyAlignment="1">
      <alignment vertical="center" wrapText="1"/>
    </xf>
    <xf numFmtId="0" fontId="53" fillId="5" borderId="0" xfId="4" applyFont="1" applyFill="1" applyAlignment="1">
      <alignment vertical="center"/>
    </xf>
    <xf numFmtId="0" fontId="93" fillId="5" borderId="0" xfId="4" applyFont="1" applyFill="1" applyAlignment="1">
      <alignment horizontal="right" vertical="center" wrapText="1" shrinkToFit="1"/>
    </xf>
    <xf numFmtId="164" fontId="25" fillId="5" borderId="0" xfId="5" applyNumberFormat="1" applyFont="1" applyFill="1" applyBorder="1" applyAlignment="1">
      <alignment horizontal="center" vertical="center" wrapText="1" shrinkToFit="1"/>
    </xf>
    <xf numFmtId="170" fontId="25" fillId="5" borderId="0" xfId="7" applyNumberFormat="1" applyFont="1" applyFill="1" applyBorder="1" applyAlignment="1">
      <alignment horizontal="right" vertical="center" wrapText="1" shrinkToFit="1"/>
    </xf>
    <xf numFmtId="164" fontId="25" fillId="5" borderId="10" xfId="5" applyNumberFormat="1" applyFont="1" applyFill="1" applyBorder="1" applyAlignment="1">
      <alignment horizontal="center" vertical="center" wrapText="1" shrinkToFit="1"/>
    </xf>
    <xf numFmtId="0" fontId="57" fillId="5" borderId="0" xfId="4" applyFont="1" applyFill="1" applyAlignment="1">
      <alignment vertical="center"/>
    </xf>
    <xf numFmtId="167" fontId="53" fillId="4" borderId="0" xfId="4" applyNumberFormat="1" applyFont="1" applyFill="1" applyAlignment="1">
      <alignment vertical="center" shrinkToFit="1"/>
    </xf>
    <xf numFmtId="165" fontId="25" fillId="5" borderId="0" xfId="7" applyFont="1" applyFill="1" applyBorder="1" applyAlignment="1">
      <alignment horizontal="left" vertical="center" wrapText="1" shrinkToFit="1"/>
    </xf>
    <xf numFmtId="165" fontId="25" fillId="5" borderId="14" xfId="7" applyFont="1" applyFill="1" applyBorder="1" applyAlignment="1">
      <alignment horizontal="left" vertical="center" wrapText="1" shrinkToFit="1"/>
    </xf>
    <xf numFmtId="0" fontId="57" fillId="5" borderId="13" xfId="4" applyFont="1" applyFill="1" applyBorder="1" applyAlignment="1">
      <alignment vertical="center"/>
    </xf>
    <xf numFmtId="164" fontId="25" fillId="5" borderId="14" xfId="5" applyNumberFormat="1" applyFont="1" applyFill="1" applyBorder="1" applyAlignment="1">
      <alignment horizontal="center" vertical="center" wrapText="1" shrinkToFit="1"/>
    </xf>
    <xf numFmtId="0" fontId="74" fillId="4" borderId="0" xfId="4" applyFont="1" applyFill="1" applyAlignment="1">
      <alignment vertical="center"/>
    </xf>
    <xf numFmtId="164" fontId="21" fillId="0" borderId="17" xfId="5" applyNumberFormat="1" applyFont="1" applyFill="1" applyBorder="1" applyAlignment="1">
      <alignment horizontal="center" vertical="center" wrapText="1" shrinkToFit="1"/>
    </xf>
    <xf numFmtId="168" fontId="61" fillId="5" borderId="11" xfId="7" applyNumberFormat="1" applyFont="1" applyFill="1" applyBorder="1" applyAlignment="1">
      <alignment horizontal="center" vertical="center" wrapText="1" shrinkToFit="1"/>
    </xf>
    <xf numFmtId="164" fontId="21" fillId="0" borderId="11" xfId="5" applyNumberFormat="1" applyFont="1" applyFill="1" applyBorder="1" applyAlignment="1">
      <alignment horizontal="center" vertical="center" wrapText="1" shrinkToFit="1"/>
    </xf>
    <xf numFmtId="168" fontId="61" fillId="0" borderId="9" xfId="7" applyNumberFormat="1" applyFont="1" applyFill="1" applyBorder="1" applyAlignment="1">
      <alignment horizontal="center" vertical="center" wrapText="1" shrinkToFit="1"/>
    </xf>
    <xf numFmtId="164" fontId="21" fillId="0" borderId="9" xfId="5" applyNumberFormat="1" applyFont="1" applyFill="1" applyBorder="1" applyAlignment="1">
      <alignment horizontal="center" vertical="center" wrapText="1" shrinkToFit="1"/>
    </xf>
    <xf numFmtId="168" fontId="61" fillId="5" borderId="8" xfId="7" applyNumberFormat="1" applyFont="1" applyFill="1" applyBorder="1" applyAlignment="1">
      <alignment horizontal="center" vertical="center" wrapText="1" shrinkToFit="1"/>
    </xf>
    <xf numFmtId="168" fontId="61" fillId="5" borderId="27" xfId="7" applyNumberFormat="1" applyFont="1" applyFill="1" applyBorder="1" applyAlignment="1">
      <alignment horizontal="center" vertical="center" wrapText="1" shrinkToFit="1"/>
    </xf>
    <xf numFmtId="0" fontId="74" fillId="5" borderId="0" xfId="4" applyFont="1" applyFill="1" applyAlignment="1">
      <alignment vertical="center" shrinkToFit="1"/>
    </xf>
    <xf numFmtId="168" fontId="61" fillId="5" borderId="0" xfId="7" applyNumberFormat="1" applyFont="1" applyFill="1" applyBorder="1" applyAlignment="1">
      <alignment horizontal="center" vertical="center" wrapText="1" shrinkToFit="1"/>
    </xf>
    <xf numFmtId="0" fontId="74" fillId="5" borderId="0" xfId="4" applyFont="1" applyFill="1" applyAlignment="1">
      <alignment vertical="center"/>
    </xf>
    <xf numFmtId="164" fontId="21" fillId="5" borderId="27" xfId="5" applyNumberFormat="1" applyFont="1" applyFill="1" applyBorder="1" applyAlignment="1">
      <alignment horizontal="center" vertical="center" wrapText="1" shrinkToFit="1"/>
    </xf>
    <xf numFmtId="164" fontId="21" fillId="0" borderId="10" xfId="5" applyNumberFormat="1" applyFont="1" applyFill="1" applyBorder="1" applyAlignment="1">
      <alignment horizontal="center" vertical="center" wrapText="1" shrinkToFit="1"/>
    </xf>
    <xf numFmtId="168" fontId="61" fillId="0" borderId="11" xfId="7" applyNumberFormat="1" applyFont="1" applyFill="1" applyBorder="1" applyAlignment="1">
      <alignment horizontal="center" vertical="center" wrapText="1" shrinkToFit="1"/>
    </xf>
    <xf numFmtId="168" fontId="61" fillId="5" borderId="13" xfId="7" applyNumberFormat="1" applyFont="1" applyFill="1" applyBorder="1" applyAlignment="1">
      <alignment horizontal="center" vertical="center" wrapText="1" shrinkToFit="1"/>
    </xf>
    <xf numFmtId="164" fontId="61" fillId="5" borderId="13" xfId="5" applyNumberFormat="1" applyFont="1" applyFill="1" applyBorder="1" applyAlignment="1">
      <alignment horizontal="center" vertical="center" wrapText="1" shrinkToFit="1"/>
    </xf>
    <xf numFmtId="0" fontId="74" fillId="4" borderId="0" xfId="4" applyFont="1" applyFill="1" applyAlignment="1">
      <alignment vertical="center" wrapText="1"/>
    </xf>
    <xf numFmtId="169" fontId="60" fillId="4" borderId="0" xfId="4" applyNumberFormat="1" applyFont="1" applyFill="1" applyAlignment="1">
      <alignment vertical="center" wrapText="1" shrinkToFit="1"/>
    </xf>
    <xf numFmtId="0" fontId="60" fillId="4" borderId="0" xfId="4" applyFont="1" applyFill="1" applyAlignment="1">
      <alignment horizontal="center" vertical="center"/>
    </xf>
    <xf numFmtId="165" fontId="21" fillId="5" borderId="0" xfId="7" applyFont="1" applyFill="1" applyBorder="1" applyAlignment="1">
      <alignment horizontal="left" vertical="center" wrapText="1" shrinkToFit="1"/>
    </xf>
    <xf numFmtId="0" fontId="21" fillId="0" borderId="0" xfId="4" applyFont="1" applyAlignment="1">
      <alignment horizontal="left" vertical="center" wrapText="1" shrinkToFit="1"/>
    </xf>
    <xf numFmtId="0" fontId="62" fillId="5" borderId="0" xfId="4" applyFont="1" applyFill="1" applyAlignment="1">
      <alignment horizontal="center" vertical="center" wrapText="1" shrinkToFit="1"/>
    </xf>
    <xf numFmtId="165" fontId="21" fillId="0" borderId="17" xfId="7" applyFont="1" applyFill="1" applyBorder="1" applyAlignment="1">
      <alignment horizontal="left" vertical="center" wrapText="1" indent="2" shrinkToFit="1"/>
    </xf>
    <xf numFmtId="165" fontId="21" fillId="0" borderId="0" xfId="7" applyFont="1" applyFill="1" applyBorder="1" applyAlignment="1">
      <alignment horizontal="left" vertical="center" wrapText="1" indent="2" shrinkToFit="1"/>
    </xf>
    <xf numFmtId="165" fontId="21" fillId="0" borderId="12" xfId="7" applyFont="1" applyFill="1" applyBorder="1" applyAlignment="1">
      <alignment horizontal="left" vertical="center" wrapText="1" indent="2" shrinkToFit="1"/>
    </xf>
    <xf numFmtId="165" fontId="21" fillId="5" borderId="27" xfId="7" applyFont="1" applyFill="1" applyBorder="1" applyAlignment="1">
      <alignment horizontal="left" vertical="center" wrapText="1" shrinkToFit="1"/>
    </xf>
    <xf numFmtId="0" fontId="21" fillId="5" borderId="0" xfId="4" applyFont="1" applyFill="1" applyAlignment="1">
      <alignment horizontal="left" vertical="center" wrapText="1" shrinkToFit="1"/>
    </xf>
    <xf numFmtId="0" fontId="21" fillId="0" borderId="0" xfId="4" applyFont="1" applyAlignment="1">
      <alignment vertical="center" wrapText="1" shrinkToFit="1"/>
    </xf>
    <xf numFmtId="0" fontId="21" fillId="4" borderId="11" xfId="4" applyFont="1" applyFill="1" applyBorder="1" applyAlignment="1">
      <alignment horizontal="left" vertical="center" wrapText="1" indent="2"/>
    </xf>
    <xf numFmtId="165" fontId="21" fillId="0" borderId="11" xfId="7" applyFont="1" applyFill="1" applyBorder="1" applyAlignment="1">
      <alignment horizontal="left" vertical="center" wrapText="1" indent="2" shrinkToFit="1"/>
    </xf>
    <xf numFmtId="165" fontId="21" fillId="0" borderId="9" xfId="7" applyFont="1" applyFill="1" applyBorder="1" applyAlignment="1">
      <alignment horizontal="left" vertical="center" wrapText="1" indent="2" shrinkToFit="1"/>
    </xf>
    <xf numFmtId="168" fontId="61" fillId="0" borderId="17" xfId="7" applyNumberFormat="1" applyFont="1" applyFill="1" applyBorder="1" applyAlignment="1">
      <alignment horizontal="center" vertical="center" wrapText="1" shrinkToFit="1"/>
    </xf>
    <xf numFmtId="168" fontId="61" fillId="0" borderId="0" xfId="7" applyNumberFormat="1" applyFont="1" applyFill="1" applyBorder="1" applyAlignment="1">
      <alignment horizontal="center" vertical="center" wrapText="1" shrinkToFit="1"/>
    </xf>
    <xf numFmtId="168" fontId="61" fillId="0" borderId="27" xfId="7" applyNumberFormat="1" applyFont="1" applyFill="1" applyBorder="1" applyAlignment="1">
      <alignment horizontal="center" vertical="center" wrapText="1" shrinkToFit="1"/>
    </xf>
    <xf numFmtId="168" fontId="61" fillId="0" borderId="8" xfId="7" applyNumberFormat="1" applyFont="1" applyFill="1" applyBorder="1" applyAlignment="1">
      <alignment horizontal="center" vertical="center" wrapText="1" shrinkToFit="1"/>
    </xf>
    <xf numFmtId="168" fontId="61" fillId="0" borderId="10" xfId="7" applyNumberFormat="1" applyFont="1" applyFill="1" applyBorder="1" applyAlignment="1">
      <alignment horizontal="center" vertical="center" wrapText="1" shrinkToFit="1"/>
    </xf>
    <xf numFmtId="168" fontId="61" fillId="0" borderId="12" xfId="7" applyNumberFormat="1" applyFont="1" applyFill="1" applyBorder="1" applyAlignment="1">
      <alignment horizontal="center" vertical="center" wrapText="1" shrinkToFit="1"/>
    </xf>
    <xf numFmtId="168" fontId="61" fillId="5" borderId="28" xfId="7" applyNumberFormat="1" applyFont="1" applyFill="1" applyBorder="1" applyAlignment="1">
      <alignment horizontal="center" vertical="center" wrapText="1" shrinkToFit="1"/>
    </xf>
    <xf numFmtId="168" fontId="61" fillId="5" borderId="30" xfId="7" applyNumberFormat="1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vertical="center" shrinkToFit="1"/>
    </xf>
    <xf numFmtId="0" fontId="94" fillId="3" borderId="0" xfId="4" applyFont="1" applyFill="1" applyAlignment="1">
      <alignment vertical="center" shrinkToFit="1"/>
    </xf>
    <xf numFmtId="0" fontId="62" fillId="5" borderId="8" xfId="4" applyFont="1" applyFill="1" applyBorder="1" applyAlignment="1">
      <alignment horizontal="center" vertical="center" wrapText="1" shrinkToFit="1"/>
    </xf>
    <xf numFmtId="165" fontId="61" fillId="5" borderId="28" xfId="7" applyFont="1" applyFill="1" applyBorder="1" applyAlignment="1">
      <alignment horizontal="left" vertical="center" wrapText="1" shrinkToFit="1"/>
    </xf>
    <xf numFmtId="0" fontId="81" fillId="4" borderId="0" xfId="3" applyFont="1" applyFill="1" applyAlignment="1">
      <alignment horizontal="centerContinuous" vertical="center" wrapText="1"/>
    </xf>
    <xf numFmtId="0" fontId="81" fillId="4" borderId="0" xfId="3" applyFont="1" applyFill="1" applyAlignment="1">
      <alignment horizontal="centerContinuous" vertical="center"/>
    </xf>
    <xf numFmtId="0" fontId="82" fillId="4" borderId="0" xfId="4" applyFont="1" applyFill="1" applyAlignment="1">
      <alignment horizontal="centerContinuous" vertical="center" shrinkToFit="1"/>
    </xf>
    <xf numFmtId="0" fontId="82" fillId="4" borderId="0" xfId="4" applyFont="1" applyFill="1" applyAlignment="1">
      <alignment horizontal="centerContinuous" vertical="center"/>
    </xf>
    <xf numFmtId="165" fontId="61" fillId="5" borderId="13" xfId="7" applyFont="1" applyFill="1" applyBorder="1" applyAlignment="1">
      <alignment horizontal="left" vertical="center" wrapText="1" shrinkToFit="1"/>
    </xf>
    <xf numFmtId="165" fontId="32" fillId="5" borderId="0" xfId="7" applyFont="1" applyFill="1" applyBorder="1" applyAlignment="1">
      <alignment vertical="center" wrapText="1" shrinkToFit="1"/>
    </xf>
    <xf numFmtId="0" fontId="60" fillId="5" borderId="2" xfId="4" applyFont="1" applyFill="1" applyBorder="1" applyAlignment="1">
      <alignment horizontal="center" wrapText="1" shrinkToFit="1"/>
    </xf>
    <xf numFmtId="0" fontId="21" fillId="4" borderId="16" xfId="4" applyFont="1" applyFill="1" applyBorder="1" applyAlignment="1">
      <alignment horizontal="left" vertical="center" wrapText="1" indent="2"/>
    </xf>
    <xf numFmtId="166" fontId="21" fillId="4" borderId="10" xfId="7" applyNumberFormat="1" applyFont="1" applyFill="1" applyBorder="1" applyAlignment="1">
      <alignment horizontal="right" vertical="center" wrapText="1" indent="1"/>
    </xf>
    <xf numFmtId="166" fontId="21" fillId="4" borderId="8" xfId="7" applyNumberFormat="1" applyFont="1" applyFill="1" applyBorder="1" applyAlignment="1">
      <alignment horizontal="right" vertical="center" wrapText="1" indent="1"/>
    </xf>
    <xf numFmtId="0" fontId="21" fillId="4" borderId="0" xfId="4" applyFont="1" applyFill="1" applyAlignment="1">
      <alignment horizontal="left" vertical="center" wrapText="1" indent="2"/>
    </xf>
    <xf numFmtId="166" fontId="21" fillId="4" borderId="9" xfId="7" applyNumberFormat="1" applyFont="1" applyFill="1" applyBorder="1" applyAlignment="1">
      <alignment horizontal="right" vertical="center" wrapText="1" indent="1"/>
    </xf>
    <xf numFmtId="164" fontId="21" fillId="4" borderId="9" xfId="5" applyNumberFormat="1" applyFont="1" applyFill="1" applyBorder="1" applyAlignment="1">
      <alignment horizontal="center" vertical="center" wrapText="1"/>
    </xf>
    <xf numFmtId="0" fontId="21" fillId="4" borderId="12" xfId="4" applyFont="1" applyFill="1" applyBorder="1" applyAlignment="1">
      <alignment horizontal="left" vertical="center" wrapText="1" indent="2"/>
    </xf>
    <xf numFmtId="166" fontId="21" fillId="4" borderId="12" xfId="7" applyNumberFormat="1" applyFont="1" applyFill="1" applyBorder="1" applyAlignment="1">
      <alignment horizontal="right" vertical="center" wrapText="1" indent="1"/>
    </xf>
    <xf numFmtId="164" fontId="21" fillId="4" borderId="12" xfId="5" applyNumberFormat="1" applyFont="1" applyFill="1" applyBorder="1" applyAlignment="1">
      <alignment horizontal="center" vertical="center" wrapText="1"/>
    </xf>
    <xf numFmtId="0" fontId="21" fillId="5" borderId="27" xfId="4" applyFont="1" applyFill="1" applyBorder="1" applyAlignment="1">
      <alignment vertical="center" wrapText="1"/>
    </xf>
    <xf numFmtId="0" fontId="80" fillId="5" borderId="0" xfId="4" applyFont="1" applyFill="1" applyAlignment="1">
      <alignment vertical="center"/>
    </xf>
    <xf numFmtId="166" fontId="21" fillId="5" borderId="27" xfId="7" applyNumberFormat="1" applyFont="1" applyFill="1" applyBorder="1" applyAlignment="1">
      <alignment horizontal="right" vertical="center" wrapText="1" indent="1"/>
    </xf>
    <xf numFmtId="166" fontId="21" fillId="5" borderId="0" xfId="7" applyNumberFormat="1" applyFont="1" applyFill="1" applyBorder="1" applyAlignment="1">
      <alignment horizontal="right" vertical="center" wrapText="1" indent="1"/>
    </xf>
    <xf numFmtId="164" fontId="21" fillId="5" borderId="8" xfId="5" applyNumberFormat="1" applyFont="1" applyFill="1" applyBorder="1" applyAlignment="1">
      <alignment horizontal="center" vertical="center" wrapText="1"/>
    </xf>
    <xf numFmtId="164" fontId="21" fillId="4" borderId="8" xfId="5" applyNumberFormat="1" applyFont="1" applyFill="1" applyBorder="1" applyAlignment="1">
      <alignment horizontal="center" vertical="center" wrapText="1"/>
    </xf>
    <xf numFmtId="166" fontId="21" fillId="4" borderId="11" xfId="7" applyNumberFormat="1" applyFont="1" applyFill="1" applyBorder="1" applyAlignment="1">
      <alignment horizontal="right" vertical="center" wrapText="1" indent="1"/>
    </xf>
    <xf numFmtId="166" fontId="21" fillId="4" borderId="2" xfId="7" applyNumberFormat="1" applyFont="1" applyFill="1" applyBorder="1" applyAlignment="1">
      <alignment horizontal="right" vertical="center" wrapText="1" indent="1"/>
    </xf>
    <xf numFmtId="0" fontId="21" fillId="5" borderId="8" xfId="4" applyFont="1" applyFill="1" applyBorder="1" applyAlignment="1">
      <alignment vertical="center" wrapText="1"/>
    </xf>
    <xf numFmtId="166" fontId="21" fillId="5" borderId="8" xfId="7" applyNumberFormat="1" applyFont="1" applyFill="1" applyBorder="1" applyAlignment="1">
      <alignment horizontal="right" vertical="center" wrapText="1" indent="1"/>
    </xf>
    <xf numFmtId="164" fontId="21" fillId="5" borderId="27" xfId="5" applyNumberFormat="1" applyFont="1" applyFill="1" applyBorder="1" applyAlignment="1">
      <alignment horizontal="center" vertical="center" wrapText="1"/>
    </xf>
    <xf numFmtId="165" fontId="81" fillId="5" borderId="13" xfId="7" applyFont="1" applyFill="1" applyBorder="1" applyAlignment="1">
      <alignment horizontal="left" vertical="center" wrapText="1" shrinkToFit="1"/>
    </xf>
    <xf numFmtId="166" fontId="61" fillId="5" borderId="13" xfId="7" applyNumberFormat="1" applyFont="1" applyFill="1" applyBorder="1" applyAlignment="1">
      <alignment horizontal="right" vertical="center" wrapText="1" indent="1" shrinkToFit="1"/>
    </xf>
    <xf numFmtId="166" fontId="61" fillId="5" borderId="28" xfId="7" applyNumberFormat="1" applyFont="1" applyFill="1" applyBorder="1" applyAlignment="1">
      <alignment horizontal="right" vertical="center" wrapText="1" indent="1" shrinkToFit="1"/>
    </xf>
    <xf numFmtId="164" fontId="61" fillId="5" borderId="28" xfId="5" applyNumberFormat="1" applyFont="1" applyFill="1" applyBorder="1" applyAlignment="1">
      <alignment horizontal="center" vertical="center" wrapText="1" shrinkToFit="1"/>
    </xf>
    <xf numFmtId="168" fontId="80" fillId="4" borderId="0" xfId="4" applyNumberFormat="1" applyFont="1" applyFill="1" applyAlignment="1">
      <alignment vertical="center"/>
    </xf>
    <xf numFmtId="0" fontId="21" fillId="4" borderId="17" xfId="4" applyFont="1" applyFill="1" applyBorder="1" applyAlignment="1">
      <alignment horizontal="left" vertical="center" wrapText="1" indent="2"/>
    </xf>
    <xf numFmtId="168" fontId="61" fillId="5" borderId="17" xfId="7" applyNumberFormat="1" applyFont="1" applyFill="1" applyBorder="1" applyAlignment="1">
      <alignment horizontal="center" vertical="center" wrapText="1" shrinkToFit="1"/>
    </xf>
    <xf numFmtId="171" fontId="6" fillId="5" borderId="0" xfId="5" applyNumberFormat="1" applyFont="1" applyFill="1" applyBorder="1" applyAlignment="1">
      <alignment horizontal="center"/>
    </xf>
    <xf numFmtId="171" fontId="6" fillId="5" borderId="13" xfId="5" applyNumberFormat="1" applyFont="1" applyFill="1" applyBorder="1" applyAlignment="1">
      <alignment horizontal="center"/>
    </xf>
    <xf numFmtId="0" fontId="87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0" fontId="3" fillId="5" borderId="0" xfId="0" applyFont="1" applyFill="1"/>
    <xf numFmtId="44" fontId="3" fillId="5" borderId="0" xfId="0" applyNumberFormat="1" applyFont="1" applyFill="1"/>
    <xf numFmtId="171" fontId="3" fillId="5" borderId="13" xfId="0" applyNumberFormat="1" applyFont="1" applyFill="1" applyBorder="1"/>
    <xf numFmtId="171" fontId="3" fillId="5" borderId="0" xfId="0" applyNumberFormat="1" applyFont="1" applyFill="1"/>
    <xf numFmtId="0" fontId="3" fillId="5" borderId="26" xfId="0" applyFont="1" applyFill="1" applyBorder="1"/>
    <xf numFmtId="0" fontId="3" fillId="0" borderId="13" xfId="0" applyFont="1" applyBorder="1"/>
    <xf numFmtId="49" fontId="88" fillId="5" borderId="15" xfId="4" applyNumberFormat="1" applyFont="1" applyFill="1" applyBorder="1" applyAlignment="1">
      <alignment horizontal="center" vertical="center" wrapText="1" shrinkToFit="1"/>
    </xf>
    <xf numFmtId="0" fontId="24" fillId="3" borderId="0" xfId="4" applyFont="1" applyFill="1" applyAlignment="1">
      <alignment horizontal="center" vertical="center" shrinkToFit="1"/>
    </xf>
    <xf numFmtId="0" fontId="2" fillId="3" borderId="0" xfId="4" applyFont="1" applyFill="1" applyAlignment="1">
      <alignment vertical="center" shrinkToFit="1"/>
    </xf>
    <xf numFmtId="164" fontId="25" fillId="5" borderId="2" xfId="2" applyNumberFormat="1" applyFont="1" applyFill="1" applyBorder="1" applyAlignment="1">
      <alignment horizontal="right" wrapText="1" shrinkToFit="1"/>
    </xf>
    <xf numFmtId="0" fontId="60" fillId="5" borderId="2" xfId="4" applyFont="1" applyFill="1" applyBorder="1" applyAlignment="1">
      <alignment horizontal="center" vertical="top" wrapText="1" shrinkToFit="1"/>
    </xf>
    <xf numFmtId="164" fontId="25" fillId="5" borderId="17" xfId="2" applyNumberFormat="1" applyFont="1" applyFill="1" applyBorder="1" applyAlignment="1">
      <alignment horizontal="right" wrapText="1" shrinkToFit="1"/>
    </xf>
    <xf numFmtId="169" fontId="60" fillId="5" borderId="0" xfId="4" applyNumberFormat="1" applyFont="1" applyFill="1" applyAlignment="1">
      <alignment horizontal="center" wrapText="1" shrinkToFit="1"/>
    </xf>
    <xf numFmtId="169" fontId="60" fillId="5" borderId="0" xfId="4" applyNumberFormat="1" applyFont="1" applyFill="1" applyAlignment="1">
      <alignment horizontal="right" wrapText="1" shrinkToFit="1"/>
    </xf>
    <xf numFmtId="164" fontId="26" fillId="5" borderId="0" xfId="5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 shrinkToFit="1"/>
    </xf>
    <xf numFmtId="0" fontId="99" fillId="3" borderId="0" xfId="0" applyFont="1" applyFill="1" applyAlignment="1">
      <alignment vertical="center" wrapText="1"/>
    </xf>
    <xf numFmtId="0" fontId="5" fillId="5" borderId="0" xfId="4" applyFont="1" applyFill="1" applyAlignment="1">
      <alignment horizontal="center" vertical="center" wrapText="1" shrinkToFit="1"/>
    </xf>
    <xf numFmtId="0" fontId="3" fillId="5" borderId="0" xfId="4" applyFont="1" applyFill="1" applyAlignment="1">
      <alignment vertical="center"/>
    </xf>
    <xf numFmtId="3" fontId="18" fillId="9" borderId="0" xfId="0" applyNumberFormat="1" applyFont="1" applyFill="1" applyAlignment="1">
      <alignment horizontal="center"/>
    </xf>
    <xf numFmtId="0" fontId="7" fillId="5" borderId="0" xfId="4" applyFont="1" applyFill="1" applyAlignment="1">
      <alignment wrapText="1"/>
    </xf>
    <xf numFmtId="0" fontId="7" fillId="5" borderId="0" xfId="4" applyFont="1" applyFill="1" applyAlignment="1">
      <alignment vertical="center" wrapText="1" shrinkToFit="1"/>
    </xf>
    <xf numFmtId="0" fontId="10" fillId="5" borderId="0" xfId="3" applyFont="1" applyFill="1" applyAlignment="1">
      <alignment horizontal="centerContinuous" vertical="center" wrapText="1"/>
    </xf>
    <xf numFmtId="0" fontId="10" fillId="5" borderId="0" xfId="3" applyFont="1" applyFill="1" applyAlignment="1">
      <alignment horizontal="centerContinuous" vertical="center"/>
    </xf>
    <xf numFmtId="0" fontId="11" fillId="5" borderId="0" xfId="4" applyFont="1" applyFill="1" applyAlignment="1">
      <alignment horizontal="centerContinuous" vertical="center" shrinkToFit="1"/>
    </xf>
    <xf numFmtId="0" fontId="12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" fillId="5" borderId="0" xfId="4" applyFont="1" applyFill="1" applyAlignment="1">
      <alignment horizontal="centerContinuous" vertical="center" shrinkToFit="1"/>
    </xf>
    <xf numFmtId="0" fontId="14" fillId="5" borderId="0" xfId="4" applyFont="1" applyFill="1"/>
    <xf numFmtId="0" fontId="11" fillId="5" borderId="0" xfId="4" applyFont="1" applyFill="1" applyAlignment="1">
      <alignment vertical="center" shrinkToFit="1"/>
    </xf>
    <xf numFmtId="0" fontId="17" fillId="5" borderId="0" xfId="4" applyFont="1" applyFill="1" applyAlignment="1">
      <alignment horizontal="center" vertical="center" wrapText="1" shrinkToFit="1"/>
    </xf>
    <xf numFmtId="164" fontId="25" fillId="5" borderId="31" xfId="5" applyNumberFormat="1" applyFont="1" applyFill="1" applyBorder="1" applyAlignment="1">
      <alignment horizontal="right" wrapText="1" shrinkToFit="1"/>
    </xf>
    <xf numFmtId="164" fontId="25" fillId="5" borderId="32" xfId="5" applyNumberFormat="1" applyFont="1" applyFill="1" applyBorder="1" applyAlignment="1">
      <alignment horizontal="right" wrapText="1" shrinkToFit="1"/>
    </xf>
    <xf numFmtId="164" fontId="25" fillId="5" borderId="33" xfId="5" applyNumberFormat="1" applyFont="1" applyFill="1" applyBorder="1" applyAlignment="1">
      <alignment horizontal="right" wrapText="1" shrinkToFit="1"/>
    </xf>
    <xf numFmtId="164" fontId="25" fillId="5" borderId="29" xfId="5" applyNumberFormat="1" applyFont="1" applyFill="1" applyBorder="1" applyAlignment="1">
      <alignment horizontal="right" wrapText="1" shrinkToFit="1"/>
    </xf>
    <xf numFmtId="164" fontId="25" fillId="5" borderId="8" xfId="5" applyNumberFormat="1" applyFont="1" applyFill="1" applyBorder="1" applyAlignment="1">
      <alignment horizontal="right" vertical="center" wrapText="1" shrinkToFit="1"/>
    </xf>
    <xf numFmtId="43" fontId="25" fillId="5" borderId="11" xfId="1" applyFont="1" applyFill="1" applyBorder="1" applyAlignment="1">
      <alignment horizontal="center" vertical="center" wrapText="1" shrinkToFit="1"/>
    </xf>
    <xf numFmtId="43" fontId="25" fillId="5" borderId="10" xfId="1" applyFont="1" applyFill="1" applyBorder="1" applyAlignment="1">
      <alignment horizontal="center" vertical="center" wrapText="1" shrinkToFit="1"/>
    </xf>
    <xf numFmtId="43" fontId="25" fillId="5" borderId="9" xfId="1" applyFont="1" applyFill="1" applyBorder="1" applyAlignment="1">
      <alignment horizontal="center" vertical="center" wrapText="1" shrinkToFit="1"/>
    </xf>
    <xf numFmtId="43" fontId="25" fillId="5" borderId="14" xfId="1" applyFont="1" applyFill="1" applyBorder="1" applyAlignment="1">
      <alignment horizontal="center" vertical="center" wrapText="1" shrinkToFit="1"/>
    </xf>
    <xf numFmtId="43" fontId="25" fillId="5" borderId="13" xfId="1" applyFont="1" applyFill="1" applyBorder="1" applyAlignment="1">
      <alignment horizontal="center" vertical="center" wrapText="1" shrinkToFit="1"/>
    </xf>
    <xf numFmtId="0" fontId="88" fillId="5" borderId="15" xfId="4" quotePrefix="1" applyFont="1" applyFill="1" applyBorder="1" applyAlignment="1">
      <alignment horizontal="center" vertical="center" wrapText="1" shrinkToFit="1"/>
    </xf>
    <xf numFmtId="49" fontId="93" fillId="5" borderId="0" xfId="4" applyNumberFormat="1" applyFont="1" applyFill="1" applyAlignment="1">
      <alignment horizontal="center" vertical="center" wrapText="1" shrinkToFit="1"/>
    </xf>
    <xf numFmtId="49" fontId="93" fillId="5" borderId="2" xfId="4" quotePrefix="1" applyNumberFormat="1" applyFont="1" applyFill="1" applyBorder="1" applyAlignment="1">
      <alignment horizontal="center" vertical="center" wrapText="1" shrinkToFit="1"/>
    </xf>
    <xf numFmtId="0" fontId="100" fillId="0" borderId="0" xfId="0" applyFont="1"/>
    <xf numFmtId="0" fontId="87" fillId="3" borderId="2" xfId="0" applyFont="1" applyFill="1" applyBorder="1" applyAlignment="1">
      <alignment horizontal="center" vertical="center"/>
    </xf>
    <xf numFmtId="0" fontId="86" fillId="8" borderId="0" xfId="0" applyFont="1" applyFill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7" fillId="3" borderId="5" xfId="0" applyFont="1" applyFill="1" applyBorder="1" applyAlignment="1">
      <alignment horizontal="center" vertical="center"/>
    </xf>
    <xf numFmtId="0" fontId="87" fillId="3" borderId="0" xfId="0" applyFont="1" applyFill="1" applyAlignment="1">
      <alignment horizontal="center" vertical="center"/>
    </xf>
    <xf numFmtId="0" fontId="2" fillId="3" borderId="0" xfId="4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 shrinkToFit="1"/>
    </xf>
    <xf numFmtId="0" fontId="86" fillId="5" borderId="0" xfId="0" applyFont="1" applyFill="1" applyAlignment="1">
      <alignment horizontal="center" vertical="center" wrapText="1" shrinkToFit="1"/>
    </xf>
    <xf numFmtId="0" fontId="2" fillId="5" borderId="0" xfId="4" applyFont="1" applyFill="1" applyAlignment="1">
      <alignment horizontal="center" vertical="center" shrinkToFit="1"/>
    </xf>
    <xf numFmtId="0" fontId="42" fillId="4" borderId="0" xfId="0" applyFont="1" applyFill="1" applyAlignment="1">
      <alignment horizontal="left" vertical="center" wrapText="1"/>
    </xf>
    <xf numFmtId="0" fontId="41" fillId="4" borderId="0" xfId="0" applyFont="1" applyFill="1" applyAlignment="1">
      <alignment horizontal="left" vertical="center" wrapText="1"/>
    </xf>
    <xf numFmtId="0" fontId="40" fillId="4" borderId="0" xfId="4" applyFont="1" applyFill="1" applyAlignment="1">
      <alignment horizontal="left" vertical="center" wrapText="1" shrinkToFit="1"/>
    </xf>
    <xf numFmtId="0" fontId="42" fillId="5" borderId="0" xfId="0" applyFont="1" applyFill="1" applyAlignment="1">
      <alignment horizontal="left" vertical="center" wrapText="1"/>
    </xf>
    <xf numFmtId="0" fontId="91" fillId="3" borderId="0" xfId="0" applyFont="1" applyFill="1" applyAlignment="1">
      <alignment horizontal="center" wrapText="1" shrinkToFit="1"/>
    </xf>
    <xf numFmtId="0" fontId="90" fillId="8" borderId="0" xfId="0" applyFont="1" applyFill="1" applyAlignment="1">
      <alignment horizontal="center" vertical="center" wrapText="1" shrinkToFit="1"/>
    </xf>
    <xf numFmtId="0" fontId="90" fillId="8" borderId="0" xfId="0" applyFont="1" applyFill="1" applyAlignment="1">
      <alignment horizontal="center" wrapText="1" shrinkToFit="1"/>
    </xf>
    <xf numFmtId="0" fontId="33" fillId="0" borderId="3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21" fillId="4" borderId="1" xfId="0" quotePrefix="1" applyFont="1" applyFill="1" applyBorder="1" applyAlignment="1">
      <alignment horizontal="center" vertical="center" shrinkToFit="1"/>
    </xf>
    <xf numFmtId="0" fontId="59" fillId="3" borderId="0" xfId="0" applyFont="1" applyFill="1" applyAlignment="1">
      <alignment horizontal="left" vertical="center"/>
    </xf>
    <xf numFmtId="0" fontId="21" fillId="0" borderId="0" xfId="4" applyFont="1" applyAlignment="1">
      <alignment horizontal="left" wrapText="1" shrinkToFit="1"/>
    </xf>
    <xf numFmtId="0" fontId="21" fillId="0" borderId="17" xfId="4" applyFont="1" applyBorder="1" applyAlignment="1">
      <alignment horizontal="left" wrapText="1" shrinkToFit="1"/>
    </xf>
    <xf numFmtId="169" fontId="60" fillId="4" borderId="0" xfId="4" applyNumberFormat="1" applyFont="1" applyFill="1" applyAlignment="1">
      <alignment horizontal="center" vertical="center" wrapText="1" shrinkToFit="1"/>
    </xf>
    <xf numFmtId="169" fontId="60" fillId="4" borderId="2" xfId="4" applyNumberFormat="1" applyFont="1" applyFill="1" applyBorder="1" applyAlignment="1">
      <alignment horizontal="center" vertical="center" wrapText="1" shrinkToFit="1"/>
    </xf>
    <xf numFmtId="0" fontId="86" fillId="3" borderId="0" xfId="4" applyFont="1" applyFill="1" applyAlignment="1">
      <alignment horizontal="left" vertical="center" shrinkToFit="1"/>
    </xf>
    <xf numFmtId="0" fontId="62" fillId="5" borderId="8" xfId="4" applyFont="1" applyFill="1" applyBorder="1" applyAlignment="1">
      <alignment horizontal="center" vertical="center" wrapText="1" shrinkToFit="1"/>
    </xf>
    <xf numFmtId="168" fontId="61" fillId="0" borderId="17" xfId="7" applyNumberFormat="1" applyFont="1" applyFill="1" applyBorder="1" applyAlignment="1">
      <alignment horizontal="center" vertical="center" wrapText="1" shrinkToFit="1"/>
    </xf>
    <xf numFmtId="168" fontId="61" fillId="0" borderId="0" xfId="7" applyNumberFormat="1" applyFont="1" applyFill="1" applyBorder="1" applyAlignment="1">
      <alignment horizontal="center" vertical="center" wrapText="1" shrinkToFit="1"/>
    </xf>
    <xf numFmtId="168" fontId="61" fillId="5" borderId="17" xfId="7" applyNumberFormat="1" applyFont="1" applyFill="1" applyBorder="1" applyAlignment="1">
      <alignment horizontal="center" vertical="center" wrapText="1" shrinkToFit="1"/>
    </xf>
    <xf numFmtId="168" fontId="61" fillId="0" borderId="27" xfId="7" applyNumberFormat="1" applyFont="1" applyFill="1" applyBorder="1" applyAlignment="1">
      <alignment horizontal="center" vertical="center" wrapText="1" shrinkToFit="1"/>
    </xf>
    <xf numFmtId="168" fontId="61" fillId="0" borderId="8" xfId="7" applyNumberFormat="1" applyFont="1" applyFill="1" applyBorder="1" applyAlignment="1">
      <alignment horizontal="center" vertical="center" wrapText="1" shrinkToFit="1"/>
    </xf>
    <xf numFmtId="168" fontId="61" fillId="0" borderId="10" xfId="7" applyNumberFormat="1" applyFont="1" applyFill="1" applyBorder="1" applyAlignment="1">
      <alignment horizontal="center" vertical="center" wrapText="1" shrinkToFit="1"/>
    </xf>
    <xf numFmtId="168" fontId="61" fillId="0" borderId="30" xfId="7" applyNumberFormat="1" applyFont="1" applyFill="1" applyBorder="1" applyAlignment="1">
      <alignment horizontal="center" vertical="center" wrapText="1" shrinkToFit="1"/>
    </xf>
    <xf numFmtId="168" fontId="80" fillId="0" borderId="0" xfId="7" applyNumberFormat="1" applyFont="1" applyFill="1" applyBorder="1" applyAlignment="1">
      <alignment horizontal="center" vertical="center" wrapText="1" shrinkToFit="1"/>
    </xf>
    <xf numFmtId="168" fontId="61" fillId="0" borderId="12" xfId="7" applyNumberFormat="1" applyFont="1" applyFill="1" applyBorder="1" applyAlignment="1">
      <alignment horizontal="center" vertical="center" wrapText="1" shrinkToFit="1"/>
    </xf>
    <xf numFmtId="0" fontId="87" fillId="3" borderId="0" xfId="4" applyFont="1" applyFill="1" applyAlignment="1">
      <alignment horizontal="left" vertical="center" shrinkToFit="1"/>
    </xf>
    <xf numFmtId="169" fontId="31" fillId="4" borderId="0" xfId="4" applyNumberFormat="1" applyFont="1" applyFill="1" applyAlignment="1">
      <alignment horizontal="center" vertical="center" wrapText="1" shrinkToFit="1"/>
    </xf>
    <xf numFmtId="0" fontId="32" fillId="4" borderId="0" xfId="4" applyFont="1" applyFill="1" applyAlignment="1">
      <alignment horizontal="left" vertical="center" wrapText="1"/>
    </xf>
    <xf numFmtId="0" fontId="87" fillId="8" borderId="0" xfId="0" applyFont="1" applyFill="1" applyAlignment="1">
      <alignment horizontal="center" vertical="center" wrapText="1" shrinkToFit="1"/>
    </xf>
    <xf numFmtId="0" fontId="90" fillId="3" borderId="0" xfId="4" applyFont="1" applyFill="1" applyAlignment="1">
      <alignment horizontal="left" vertical="center" shrinkToFit="1"/>
    </xf>
    <xf numFmtId="0" fontId="87" fillId="3" borderId="2" xfId="4" applyFont="1" applyFill="1" applyBorder="1" applyAlignment="1">
      <alignment horizontal="left" vertical="center" shrinkToFit="1"/>
    </xf>
  </cellXfs>
  <cellStyles count="8">
    <cellStyle name="Millares" xfId="1" builtinId="3"/>
    <cellStyle name="Millares 2" xfId="7" xr:uid="{00000000-0005-0000-0000-000001000000}"/>
    <cellStyle name="Normal" xfId="0" builtinId="0"/>
    <cellStyle name="Normal 2" xfId="4" xr:uid="{00000000-0005-0000-0000-000003000000}"/>
    <cellStyle name="Normal 3" xfId="6" xr:uid="{00000000-0005-0000-0000-000004000000}"/>
    <cellStyle name="Normal_IV-trim  2002" xfId="3" xr:uid="{00000000-0005-0000-0000-000005000000}"/>
    <cellStyle name="Porcentaje" xfId="2" builtinId="5"/>
    <cellStyle name="Porcentaje 2" xfId="5" xr:uid="{00000000-0005-0000-0000-00000700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vOLUMEN (1)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4C-4F38-986A-D39AB3A480CE}"/>
              </c:ext>
            </c:extLst>
          </c:dPt>
          <c:dPt>
            <c:idx val="1"/>
            <c:bubble3D val="0"/>
            <c:spPr>
              <a:solidFill>
                <a:schemeClr val="accent2">
                  <a:shade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94C-4F38-986A-D39AB3A480CE}"/>
              </c:ext>
            </c:extLst>
          </c:dPt>
          <c:dPt>
            <c:idx val="2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94C-4F38-986A-D39AB3A480CE}"/>
              </c:ext>
            </c:extLst>
          </c:dPt>
          <c:dPt>
            <c:idx val="3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94C-4F38-986A-D39AB3A480CE}"/>
              </c:ext>
            </c:extLst>
          </c:dPt>
          <c:dPt>
            <c:idx val="4"/>
            <c:bubble3D val="0"/>
            <c:spPr>
              <a:solidFill>
                <a:schemeClr val="accent2">
                  <a:tint val="8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94C-4F38-986A-D39AB3A480CE}"/>
              </c:ext>
            </c:extLst>
          </c:dPt>
          <c:dPt>
            <c:idx val="5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94C-4F38-986A-D39AB3A480CE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94C-4F38-986A-D39AB3A480C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94C-4F38-986A-D39AB3A480C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94C-4F38-986A-D39AB3A480C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94C-4F38-986A-D39AB3A480C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94C-4F38-986A-D39AB3A480C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B94C-4F38-986A-D39AB3A480CE}"/>
                </c:ext>
              </c:extLst>
            </c:dLbl>
            <c:dLbl>
              <c:idx val="5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4C-4F38-986A-D39AB3A480C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B94C-4F38-986A-D39AB3A48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'Volumen Acumulado'!$Q$6:$Q$12</c:f>
              <c:strCache>
                <c:ptCount val="7"/>
                <c:pt idx="0">
                  <c:v>  México </c:v>
                </c:pt>
                <c:pt idx="1">
                  <c:v>Guatemala</c:v>
                </c:pt>
                <c:pt idx="2">
                  <c:v> Centroamérica Sur </c:v>
                </c:pt>
                <c:pt idx="3">
                  <c:v> Colombia </c:v>
                </c:pt>
                <c:pt idx="4">
                  <c:v>  Brasil (3) </c:v>
                </c:pt>
                <c:pt idx="5">
                  <c:v> Argentina </c:v>
                </c:pt>
                <c:pt idx="6">
                  <c:v> Uruguay </c:v>
                </c:pt>
              </c:strCache>
            </c:strRef>
          </c:cat>
          <c:val>
            <c:numRef>
              <c:f>'Volumen Acumulado'!$R$6:$R$12</c:f>
              <c:numCache>
                <c:formatCode>_(* #,##0.0_);_(* \(#,##0.0\);_(* "-"??_);_(@_)</c:formatCode>
                <c:ptCount val="7"/>
                <c:pt idx="0">
                  <c:v>2013.6370303080889</c:v>
                </c:pt>
                <c:pt idx="1">
                  <c:v>197.77045887219703</c:v>
                </c:pt>
                <c:pt idx="2">
                  <c:v>180.33202154262398</c:v>
                </c:pt>
                <c:pt idx="3" formatCode="_(* #,##0.0000_);_(* \(#,##0.0000\);_(* &quot;-&quot;??_);_(@_)">
                  <c:v>349.44774776642902</c:v>
                </c:pt>
                <c:pt idx="4" formatCode="_(* #,##0.0000_);_(* \(#,##0.0000\);_(* &quot;-&quot;??_);_(@_)">
                  <c:v>1178.0488593149998</c:v>
                </c:pt>
                <c:pt idx="5" formatCode="_(* #,##0.0000_);_(* \(#,##0.0000\);_(* &quot;-&quot;??_);_(@_)">
                  <c:v>178.84947078961733</c:v>
                </c:pt>
                <c:pt idx="6" formatCode="_(* #,##0.0000_);_(* \(#,##0.0000\);_(* &quot;-&quot;??_);_(@_)">
                  <c:v>52.323627939990111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4C-4F38-986A-D39AB3A480C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vOLUMEn (1)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9C3-4794-8558-B4B91F7D36D6}"/>
              </c:ext>
            </c:extLst>
          </c:dPt>
          <c:dPt>
            <c:idx val="1"/>
            <c:bubble3D val="0"/>
            <c:spPr>
              <a:solidFill>
                <a:schemeClr val="accent2">
                  <a:shade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9C3-4794-8558-B4B91F7D36D6}"/>
              </c:ext>
            </c:extLst>
          </c:dPt>
          <c:dPt>
            <c:idx val="2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9C3-4794-8558-B4B91F7D36D6}"/>
              </c:ext>
            </c:extLst>
          </c:dPt>
          <c:dPt>
            <c:idx val="3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9C3-4794-8558-B4B91F7D36D6}"/>
              </c:ext>
            </c:extLst>
          </c:dPt>
          <c:dPt>
            <c:idx val="4"/>
            <c:bubble3D val="0"/>
            <c:spPr>
              <a:solidFill>
                <a:schemeClr val="accent2">
                  <a:tint val="8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9C3-4794-8558-B4B91F7D36D6}"/>
              </c:ext>
            </c:extLst>
          </c:dPt>
          <c:dPt>
            <c:idx val="5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9C3-4794-8558-B4B91F7D36D6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9C3-4794-8558-B4B91F7D36D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9C3-4794-8558-B4B91F7D36D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9C3-4794-8558-B4B91F7D36D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9C3-4794-8558-B4B91F7D36D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9C3-4794-8558-B4B91F7D36D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9C3-4794-8558-B4B91F7D36D6}"/>
                </c:ext>
              </c:extLst>
            </c:dLbl>
            <c:dLbl>
              <c:idx val="5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3-4794-8558-B4B91F7D36D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9C3-4794-8558-B4B91F7D3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'Volumen Acumulado'!$Z$6:$Z$11</c:f>
              <c:strCache>
                <c:ptCount val="6"/>
                <c:pt idx="0">
                  <c:v> México </c:v>
                </c:pt>
                <c:pt idx="1">
                  <c:v> Centroamérica  </c:v>
                </c:pt>
                <c:pt idx="2">
                  <c:v> Colombia </c:v>
                </c:pt>
                <c:pt idx="3">
                  <c:v> Brasil </c:v>
                </c:pt>
                <c:pt idx="4">
                  <c:v> Argentina  </c:v>
                </c:pt>
                <c:pt idx="5">
                  <c:v> Uruguay  </c:v>
                </c:pt>
              </c:strCache>
            </c:strRef>
          </c:cat>
          <c:val>
            <c:numRef>
              <c:f>'Volumen Acumulado'!$R$6:$R$12</c:f>
              <c:numCache>
                <c:formatCode>_(* #,##0.0_);_(* \(#,##0.0\);_(* "-"??_);_(@_)</c:formatCode>
                <c:ptCount val="7"/>
                <c:pt idx="0">
                  <c:v>2013.6370303080889</c:v>
                </c:pt>
                <c:pt idx="1">
                  <c:v>197.77045887219703</c:v>
                </c:pt>
                <c:pt idx="2">
                  <c:v>180.33202154262398</c:v>
                </c:pt>
                <c:pt idx="3" formatCode="_(* #,##0.0000_);_(* \(#,##0.0000\);_(* &quot;-&quot;??_);_(@_)">
                  <c:v>349.44774776642902</c:v>
                </c:pt>
                <c:pt idx="4" formatCode="_(* #,##0.0000_);_(* \(#,##0.0000\);_(* &quot;-&quot;??_);_(@_)">
                  <c:v>1178.0488593149998</c:v>
                </c:pt>
                <c:pt idx="5" formatCode="_(* #,##0.0000_);_(* \(#,##0.0000\);_(* &quot;-&quot;??_);_(@_)">
                  <c:v>178.84947078961733</c:v>
                </c:pt>
                <c:pt idx="6" formatCode="_(* #,##0.0000_);_(* \(#,##0.0000\);_(* &quot;-&quot;??_);_(@_)">
                  <c:v>52.323627939990111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C3-4794-8558-B4B91F7D36D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Transacciones (2)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3B-4134-A91B-08F6409DABE8}"/>
              </c:ext>
            </c:extLst>
          </c:dPt>
          <c:dPt>
            <c:idx val="1"/>
            <c:bubble3D val="0"/>
            <c:spPr>
              <a:solidFill>
                <a:schemeClr val="accent2">
                  <a:shade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3B-4134-A91B-08F6409DABE8}"/>
              </c:ext>
            </c:extLst>
          </c:dPt>
          <c:dPt>
            <c:idx val="2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3B-4134-A91B-08F6409DABE8}"/>
              </c:ext>
            </c:extLst>
          </c:dPt>
          <c:dPt>
            <c:idx val="3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D3B-4134-A91B-08F6409DABE8}"/>
              </c:ext>
            </c:extLst>
          </c:dPt>
          <c:dPt>
            <c:idx val="4"/>
            <c:bubble3D val="0"/>
            <c:spPr>
              <a:solidFill>
                <a:schemeClr val="accent2">
                  <a:tint val="8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D3B-4134-A91B-08F6409DABE8}"/>
              </c:ext>
            </c:extLst>
          </c:dPt>
          <c:dPt>
            <c:idx val="5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D3B-4134-A91B-08F6409DABE8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D3B-4134-A91B-08F6409DABE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D3B-4134-A91B-08F6409DABE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D3B-4134-A91B-08F6409DABE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D3B-4134-A91B-08F6409DABE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D3B-4134-A91B-08F6409DABE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D3B-4134-A91B-08F6409DABE8}"/>
                </c:ext>
              </c:extLst>
            </c:dLbl>
            <c:dLbl>
              <c:idx val="5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B-4134-A91B-08F6409DABE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D3B-4134-A91B-08F6409DA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'Volumen Acumulado'!$Q$22:$Q$28</c:f>
              <c:strCache>
                <c:ptCount val="7"/>
                <c:pt idx="0">
                  <c:v>  México </c:v>
                </c:pt>
                <c:pt idx="1">
                  <c:v>Guatemala</c:v>
                </c:pt>
                <c:pt idx="2">
                  <c:v> Centroamérica Sur </c:v>
                </c:pt>
                <c:pt idx="3">
                  <c:v> Colombia </c:v>
                </c:pt>
                <c:pt idx="4">
                  <c:v>  Brasil (3) </c:v>
                </c:pt>
                <c:pt idx="5">
                  <c:v> Argentina </c:v>
                </c:pt>
                <c:pt idx="6">
                  <c:v> Uruguay </c:v>
                </c:pt>
              </c:strCache>
            </c:strRef>
          </c:cat>
          <c:val>
            <c:numRef>
              <c:f>'Volumen Acumulado'!$R$22:$R$28</c:f>
              <c:numCache>
                <c:formatCode>_(* #,##0.0_);_(* \(#,##0.0\);_(* "-"??_);_(@_)</c:formatCode>
                <c:ptCount val="7"/>
                <c:pt idx="0">
                  <c:v>9553.8450014775262</c:v>
                </c:pt>
                <c:pt idx="1">
                  <c:v>1498.5234227147459</c:v>
                </c:pt>
                <c:pt idx="2">
                  <c:v>1358.9977651229781</c:v>
                </c:pt>
                <c:pt idx="3" formatCode="_(* #,##0.0000_);_(* \(#,##0.0000\);_(* &quot;-&quot;??_);_(@_)">
                  <c:v>2574.6508210000102</c:v>
                </c:pt>
                <c:pt idx="4" formatCode="_(* #,##0.0000_);_(* \(#,##0.0000\);_(* &quot;-&quot;??_);_(@_)">
                  <c:v>8616.7930010220007</c:v>
                </c:pt>
                <c:pt idx="5" formatCode="_(* #,##0.0000_);_(* \(#,##0.0000\);_(* &quot;-&quot;??_);_(@_)">
                  <c:v>951.68016199999988</c:v>
                </c:pt>
                <c:pt idx="6" formatCode="_(* #,##0.0000_);_(* \(#,##0.0000\);_(* &quot;-&quot;??_);_(@_)">
                  <c:v>258.406677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3B-4134-A91B-08F6409DABE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TRANSACCIONES (2)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66-4519-AE22-BE427A123248}"/>
              </c:ext>
            </c:extLst>
          </c:dPt>
          <c:dPt>
            <c:idx val="1"/>
            <c:bubble3D val="0"/>
            <c:spPr>
              <a:solidFill>
                <a:schemeClr val="accent2">
                  <a:shade val="65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66-4519-AE22-BE427A123248}"/>
              </c:ext>
            </c:extLst>
          </c:dPt>
          <c:dPt>
            <c:idx val="2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966-4519-AE22-BE427A123248}"/>
              </c:ext>
            </c:extLst>
          </c:dPt>
          <c:dPt>
            <c:idx val="3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966-4519-AE22-BE427A123248}"/>
              </c:ext>
            </c:extLst>
          </c:dPt>
          <c:dPt>
            <c:idx val="4"/>
            <c:bubble3D val="0"/>
            <c:spPr>
              <a:solidFill>
                <a:schemeClr val="accent2">
                  <a:tint val="83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966-4519-AE22-BE427A123248}"/>
              </c:ext>
            </c:extLst>
          </c:dPt>
          <c:dPt>
            <c:idx val="5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966-4519-AE22-BE427A123248}"/>
              </c:ext>
            </c:extLst>
          </c:dPt>
          <c:dPt>
            <c:idx val="6"/>
            <c:bubble3D val="0"/>
            <c:spPr>
              <a:solidFill>
                <a:schemeClr val="accent2">
                  <a:tint val="48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966-4519-AE22-BE427A12324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966-4519-AE22-BE427A12324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66-4519-AE22-BE427A12324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966-4519-AE22-BE427A12324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966-4519-AE22-BE427A12324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966-4519-AE22-BE427A123248}"/>
                </c:ext>
              </c:extLst>
            </c:dLbl>
            <c:dLbl>
              <c:idx val="5"/>
              <c:layout>
                <c:manualLayout>
                  <c:x val="-4.166666666666666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6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66-4519-AE22-BE427A12324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9966-4519-AE22-BE427A123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'Volumen Acumulado'!$Z$6:$Z$11</c:f>
              <c:strCache>
                <c:ptCount val="6"/>
                <c:pt idx="0">
                  <c:v> México </c:v>
                </c:pt>
                <c:pt idx="1">
                  <c:v> Centroamérica  </c:v>
                </c:pt>
                <c:pt idx="2">
                  <c:v> Colombia </c:v>
                </c:pt>
                <c:pt idx="3">
                  <c:v> Brasil </c:v>
                </c:pt>
                <c:pt idx="4">
                  <c:v> Argentina  </c:v>
                </c:pt>
                <c:pt idx="5">
                  <c:v> Uruguay  </c:v>
                </c:pt>
              </c:strCache>
            </c:strRef>
          </c:cat>
          <c:val>
            <c:numRef>
              <c:f>'Volumen Acumulado'!$R$22:$R$28</c:f>
              <c:numCache>
                <c:formatCode>_(* #,##0.0_);_(* \(#,##0.0\);_(* "-"??_);_(@_)</c:formatCode>
                <c:ptCount val="7"/>
                <c:pt idx="0">
                  <c:v>9553.8450014775262</c:v>
                </c:pt>
                <c:pt idx="1">
                  <c:v>1498.5234227147459</c:v>
                </c:pt>
                <c:pt idx="2">
                  <c:v>1358.9977651229781</c:v>
                </c:pt>
                <c:pt idx="3" formatCode="_(* #,##0.0000_);_(* \(#,##0.0000\);_(* &quot;-&quot;??_);_(@_)">
                  <c:v>2574.6508210000102</c:v>
                </c:pt>
                <c:pt idx="4" formatCode="_(* #,##0.0000_);_(* \(#,##0.0000\);_(* &quot;-&quot;??_);_(@_)">
                  <c:v>8616.7930010220007</c:v>
                </c:pt>
                <c:pt idx="5" formatCode="_(* #,##0.0000_);_(* \(#,##0.0000\);_(* &quot;-&quot;??_);_(@_)">
                  <c:v>951.68016199999988</c:v>
                </c:pt>
                <c:pt idx="6" formatCode="_(* #,##0.0000_);_(* \(#,##0.0000\);_(* &quot;-&quot;??_);_(@_)">
                  <c:v>258.406677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66-4519-AE22-BE427A12324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333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24</xdr:row>
      <xdr:rowOff>107022</xdr:rowOff>
    </xdr:from>
    <xdr:to>
      <xdr:col>11</xdr:col>
      <xdr:colOff>545468</xdr:colOff>
      <xdr:row>34</xdr:row>
      <xdr:rowOff>112043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4045" y="6239410"/>
          <a:ext cx="6474513" cy="27983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0" name="Picture 5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2" name="Picture 13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23" name="Picture 14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4" name="Picture 15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5" name="Picture 16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26" name="Picture 17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7" name="Picture 18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28" name="Picture 19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9" name="Picture 20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30" name="Picture 2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31" name="Picture 2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822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10975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206149</xdr:colOff>
      <xdr:row>0</xdr:row>
      <xdr:rowOff>119403</xdr:rowOff>
    </xdr:from>
    <xdr:to>
      <xdr:col>25</xdr:col>
      <xdr:colOff>354466</xdr:colOff>
      <xdr:row>14</xdr:row>
      <xdr:rowOff>138453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200025</xdr:colOff>
      <xdr:row>1</xdr:row>
      <xdr:rowOff>19050</xdr:rowOff>
    </xdr:from>
    <xdr:to>
      <xdr:col>34</xdr:col>
      <xdr:colOff>171450</xdr:colOff>
      <xdr:row>15</xdr:row>
      <xdr:rowOff>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133350</xdr:colOff>
      <xdr:row>15</xdr:row>
      <xdr:rowOff>76200</xdr:rowOff>
    </xdr:from>
    <xdr:to>
      <xdr:col>25</xdr:col>
      <xdr:colOff>104775</xdr:colOff>
      <xdr:row>29</xdr:row>
      <xdr:rowOff>114300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114300</xdr:colOff>
      <xdr:row>19</xdr:row>
      <xdr:rowOff>28575</xdr:rowOff>
    </xdr:from>
    <xdr:to>
      <xdr:col>34</xdr:col>
      <xdr:colOff>85725</xdr:colOff>
      <xdr:row>32</xdr:row>
      <xdr:rowOff>200025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Q15"/>
  <sheetViews>
    <sheetView showGridLines="0" tabSelected="1" zoomScale="113" workbookViewId="0"/>
  </sheetViews>
  <sheetFormatPr baseColWidth="10" defaultColWidth="11.42578125" defaultRowHeight="12.75" x14ac:dyDescent="0.2"/>
  <cols>
    <col min="1" max="1" width="11.42578125" style="1"/>
    <col min="2" max="2" width="12.5703125" style="1" bestFit="1" customWidth="1"/>
    <col min="3" max="3" width="21.85546875" style="1" bestFit="1" customWidth="1"/>
    <col min="4" max="4" width="16.85546875" style="1" customWidth="1"/>
    <col min="5" max="5" width="13.85546875" style="1" hidden="1" customWidth="1"/>
    <col min="6" max="6" width="3" style="1" customWidth="1"/>
    <col min="7" max="7" width="18" style="1" customWidth="1"/>
    <col min="8" max="8" width="13.85546875" style="1" hidden="1" customWidth="1"/>
    <col min="9" max="9" width="3" style="1" customWidth="1"/>
    <col min="10" max="10" width="18.42578125" style="1" customWidth="1"/>
    <col min="11" max="11" width="13.85546875" style="1" hidden="1" customWidth="1"/>
    <col min="12" max="12" width="3" style="1" customWidth="1"/>
    <col min="13" max="13" width="22.140625" style="1" customWidth="1"/>
    <col min="14" max="14" width="13.85546875" style="1" hidden="1" customWidth="1"/>
    <col min="15" max="16" width="11.42578125" style="1"/>
    <col min="17" max="17" width="0" style="1" hidden="1" customWidth="1"/>
    <col min="18" max="16384" width="11.42578125" style="1"/>
  </cols>
  <sheetData>
    <row r="2" spans="2:17" ht="24.95" customHeight="1" x14ac:dyDescent="0.2">
      <c r="B2" s="524" t="s">
        <v>185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</row>
    <row r="3" spans="2:17" ht="15" customHeight="1" x14ac:dyDescent="0.2">
      <c r="B3" s="525" t="s">
        <v>106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Q3" s="1" t="s">
        <v>180</v>
      </c>
    </row>
    <row r="4" spans="2:17" ht="21" customHeight="1" thickBot="1" x14ac:dyDescent="0.3">
      <c r="B4" s="129"/>
      <c r="C4" s="129"/>
      <c r="D4" s="529" t="s">
        <v>1</v>
      </c>
      <c r="E4" s="529"/>
      <c r="F4" s="475"/>
      <c r="G4" s="530" t="s">
        <v>2</v>
      </c>
      <c r="H4" s="530"/>
      <c r="I4" s="475"/>
      <c r="J4" s="523" t="s">
        <v>3</v>
      </c>
      <c r="K4" s="523"/>
      <c r="L4" s="475"/>
      <c r="M4" s="523" t="s">
        <v>110</v>
      </c>
      <c r="N4" s="523"/>
      <c r="Q4" s="1" t="s">
        <v>181</v>
      </c>
    </row>
    <row r="5" spans="2:17" ht="26.25" thickBot="1" x14ac:dyDescent="0.3">
      <c r="B5" s="130"/>
      <c r="C5" s="130"/>
      <c r="D5" s="131" t="str">
        <f>Q3</f>
        <v>1T26</v>
      </c>
      <c r="E5" s="131" t="str">
        <f>Q4</f>
        <v>Acumulado 2026</v>
      </c>
      <c r="F5" s="476"/>
      <c r="G5" s="131" t="str">
        <f>Q3</f>
        <v>1T26</v>
      </c>
      <c r="H5" s="131" t="str">
        <f>Q4</f>
        <v>Acumulado 2026</v>
      </c>
      <c r="I5" s="476"/>
      <c r="J5" s="132" t="str">
        <f>Q3</f>
        <v>1T26</v>
      </c>
      <c r="K5" s="132" t="str">
        <f>Q4</f>
        <v>Acumulado 2026</v>
      </c>
      <c r="L5" s="477"/>
      <c r="M5" s="131" t="str">
        <f>J5</f>
        <v>1T26</v>
      </c>
      <c r="N5" s="131" t="str">
        <f>K5</f>
        <v>Acumulado 2026</v>
      </c>
    </row>
    <row r="6" spans="2:17" x14ac:dyDescent="0.2">
      <c r="B6" s="526" t="s">
        <v>125</v>
      </c>
      <c r="C6" s="133" t="s">
        <v>4</v>
      </c>
      <c r="D6" s="134">
        <v>1.0955274510872304E-2</v>
      </c>
      <c r="E6" s="134">
        <v>1.0955274510872304E-2</v>
      </c>
      <c r="F6" s="473"/>
      <c r="G6" s="135">
        <v>4.4702475960397114E-2</v>
      </c>
      <c r="H6" s="135">
        <v>4.4702475960397114E-2</v>
      </c>
      <c r="I6" s="473"/>
      <c r="J6" s="135">
        <v>-2.3377407089596569E-2</v>
      </c>
      <c r="K6" s="135">
        <v>-2.3377407089596569E-2</v>
      </c>
      <c r="L6" s="477"/>
      <c r="M6" s="135">
        <v>-0.15506278147232633</v>
      </c>
      <c r="N6" s="135">
        <v>-0.1550627814723271</v>
      </c>
    </row>
    <row r="7" spans="2:17" x14ac:dyDescent="0.2">
      <c r="B7" s="527"/>
      <c r="C7" s="136" t="s">
        <v>5</v>
      </c>
      <c r="D7" s="134">
        <v>-1.3920330552909643E-2</v>
      </c>
      <c r="E7" s="134">
        <v>-1.3920330552909643E-2</v>
      </c>
      <c r="F7" s="473"/>
      <c r="G7" s="94">
        <v>7.1369973769417339E-3</v>
      </c>
      <c r="H7" s="94">
        <v>7.1369973769417339E-3</v>
      </c>
      <c r="I7" s="473"/>
      <c r="J7" s="137">
        <v>-0.17385867305488745</v>
      </c>
      <c r="K7" s="137">
        <v>-0.17385867305488745</v>
      </c>
      <c r="L7" s="480"/>
      <c r="M7" s="94"/>
    </row>
    <row r="8" spans="2:17" x14ac:dyDescent="0.2">
      <c r="B8" s="527"/>
      <c r="C8" s="138" t="s">
        <v>6</v>
      </c>
      <c r="D8" s="137">
        <v>4.3322159790245784E-2</v>
      </c>
      <c r="E8" s="137">
        <v>4.3322159790245784E-2</v>
      </c>
      <c r="F8" s="473"/>
      <c r="G8" s="137">
        <v>9.9500182673486037E-2</v>
      </c>
      <c r="H8" s="137">
        <v>9.9500182673486037E-2</v>
      </c>
      <c r="I8" s="473"/>
      <c r="J8" s="94">
        <v>0.18778397122165091</v>
      </c>
      <c r="K8" s="94">
        <v>0.18778397122165069</v>
      </c>
      <c r="L8" s="480"/>
      <c r="M8" s="94"/>
    </row>
    <row r="9" spans="2:17" ht="9.75" customHeight="1" thickBot="1" x14ac:dyDescent="0.25">
      <c r="B9" s="139"/>
      <c r="C9" s="140"/>
      <c r="D9" s="141"/>
      <c r="E9" s="141"/>
      <c r="F9" s="473"/>
      <c r="G9" s="141"/>
      <c r="H9" s="141"/>
      <c r="I9" s="473"/>
      <c r="J9" s="141"/>
      <c r="K9" s="141"/>
      <c r="L9" s="480"/>
      <c r="M9" s="94"/>
    </row>
    <row r="10" spans="2:17" ht="12.75" customHeight="1" x14ac:dyDescent="0.2">
      <c r="B10" s="526" t="s">
        <v>126</v>
      </c>
      <c r="C10" s="142" t="str">
        <f>C6</f>
        <v>Consolidado</v>
      </c>
      <c r="D10" s="134">
        <v>6.0056993397524572E-2</v>
      </c>
      <c r="E10" s="134">
        <v>6.0056993397524572E-2</v>
      </c>
      <c r="F10" s="473"/>
      <c r="G10" s="134">
        <v>9.4863226694027913E-2</v>
      </c>
      <c r="H10" s="134">
        <v>9.4863226694027913E-2</v>
      </c>
      <c r="I10" s="473"/>
      <c r="J10" s="134">
        <v>2.6155641351715886E-2</v>
      </c>
      <c r="K10" s="134">
        <v>2.6155641351715886E-2</v>
      </c>
      <c r="L10" s="480"/>
      <c r="M10" s="95"/>
    </row>
    <row r="11" spans="2:17" x14ac:dyDescent="0.2">
      <c r="B11" s="527"/>
      <c r="C11" s="138" t="str">
        <f>C7</f>
        <v>México y Centroamérica</v>
      </c>
      <c r="D11" s="137">
        <v>1.3593968010365609E-2</v>
      </c>
      <c r="E11" s="137">
        <v>1.3593968010365609E-2</v>
      </c>
      <c r="F11" s="473"/>
      <c r="G11" s="137">
        <v>3.6837435695025622E-2</v>
      </c>
      <c r="H11" s="137">
        <v>3.6837435695025622E-2</v>
      </c>
      <c r="I11" s="473"/>
      <c r="J11" s="137">
        <v>-0.14205817317571579</v>
      </c>
      <c r="K11" s="137">
        <v>-0.14205817317571579</v>
      </c>
      <c r="L11" s="480"/>
      <c r="M11" s="96"/>
    </row>
    <row r="12" spans="2:17" ht="13.5" thickBot="1" x14ac:dyDescent="0.25">
      <c r="B12" s="528"/>
      <c r="C12" s="143" t="str">
        <f>C8</f>
        <v>Sudamérica</v>
      </c>
      <c r="D12" s="144">
        <v>0.12338455169814977</v>
      </c>
      <c r="E12" s="144">
        <v>0.12338455169814977</v>
      </c>
      <c r="F12" s="473"/>
      <c r="G12" s="145">
        <v>0.18335263344366326</v>
      </c>
      <c r="H12" s="145">
        <v>0.18335263344366326</v>
      </c>
      <c r="I12" s="474"/>
      <c r="J12" s="144">
        <v>0.26899056846889713</v>
      </c>
      <c r="K12" s="144">
        <v>0.26899056846889713</v>
      </c>
      <c r="L12" s="479"/>
      <c r="M12" s="145"/>
      <c r="N12" s="482"/>
    </row>
    <row r="13" spans="2:17" x14ac:dyDescent="0.2">
      <c r="F13" s="481"/>
      <c r="H13" s="477"/>
      <c r="I13" s="477"/>
    </row>
    <row r="14" spans="2:17" ht="12.75" customHeight="1" x14ac:dyDescent="0.2">
      <c r="C14" s="2" t="s">
        <v>0</v>
      </c>
      <c r="F14" s="478"/>
      <c r="G14" s="97"/>
      <c r="H14" s="478"/>
      <c r="I14" s="478"/>
    </row>
    <row r="15" spans="2:17" x14ac:dyDescent="0.2">
      <c r="F15" s="477"/>
    </row>
  </sheetData>
  <mergeCells count="8">
    <mergeCell ref="M4:N4"/>
    <mergeCell ref="B2:N2"/>
    <mergeCell ref="B3:N3"/>
    <mergeCell ref="B6:B8"/>
    <mergeCell ref="B10:B12"/>
    <mergeCell ref="D4:E4"/>
    <mergeCell ref="G4:H4"/>
    <mergeCell ref="J4:K4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C1:L62"/>
  <sheetViews>
    <sheetView showGridLines="0" zoomScale="109" workbookViewId="0">
      <selection activeCell="K1" sqref="K1:L1048576"/>
    </sheetView>
  </sheetViews>
  <sheetFormatPr baseColWidth="10" defaultColWidth="11.42578125" defaultRowHeight="12.75" x14ac:dyDescent="0.2"/>
  <cols>
    <col min="1" max="2" width="11.42578125" style="1"/>
    <col min="3" max="3" width="26.5703125" style="1" customWidth="1"/>
    <col min="4" max="4" width="6.140625" style="1" customWidth="1"/>
    <col min="5" max="6" width="13.85546875" style="1" customWidth="1"/>
    <col min="7" max="7" width="11.42578125" style="1"/>
    <col min="8" max="8" width="4.28515625" style="1" customWidth="1"/>
    <col min="9" max="9" width="16.140625" style="1" customWidth="1"/>
    <col min="10" max="10" width="11.42578125" style="1"/>
    <col min="11" max="12" width="0" style="1" hidden="1" customWidth="1"/>
    <col min="13" max="16384" width="11.42578125" style="1"/>
  </cols>
  <sheetData>
    <row r="1" spans="3:12" x14ac:dyDescent="0.2">
      <c r="K1" s="1" t="s">
        <v>182</v>
      </c>
      <c r="L1" s="1" t="s">
        <v>183</v>
      </c>
    </row>
    <row r="2" spans="3:12" x14ac:dyDescent="0.2">
      <c r="K2" s="1" t="s">
        <v>181</v>
      </c>
      <c r="L2" s="1" t="s">
        <v>174</v>
      </c>
    </row>
    <row r="3" spans="3:12" hidden="1" x14ac:dyDescent="0.2">
      <c r="C3" s="532" t="s">
        <v>7</v>
      </c>
      <c r="D3" s="532"/>
      <c r="E3" s="532"/>
      <c r="F3" s="532"/>
      <c r="G3" s="532"/>
      <c r="H3" s="532"/>
      <c r="I3" s="532"/>
    </row>
    <row r="4" spans="3:12" ht="24.95" customHeight="1" x14ac:dyDescent="0.2">
      <c r="C4" s="524" t="s">
        <v>184</v>
      </c>
      <c r="D4" s="524"/>
      <c r="E4" s="524"/>
      <c r="F4" s="524"/>
      <c r="G4" s="524"/>
      <c r="H4" s="524"/>
      <c r="I4" s="524"/>
    </row>
    <row r="5" spans="3:12" x14ac:dyDescent="0.2">
      <c r="C5" s="149"/>
      <c r="D5" s="150"/>
      <c r="E5" s="151"/>
      <c r="F5" s="151"/>
      <c r="G5" s="151"/>
      <c r="H5" s="151"/>
      <c r="I5" s="151"/>
    </row>
    <row r="6" spans="3:12" s="6" customFormat="1" ht="21" customHeight="1" x14ac:dyDescent="0.25">
      <c r="C6" s="3"/>
      <c r="D6" s="4"/>
      <c r="E6" s="531" t="s">
        <v>125</v>
      </c>
      <c r="F6" s="531"/>
      <c r="G6" s="531"/>
      <c r="H6" s="5"/>
      <c r="I6" s="152" t="s">
        <v>127</v>
      </c>
    </row>
    <row r="7" spans="3:12" x14ac:dyDescent="0.2">
      <c r="C7" s="7" t="s">
        <v>9</v>
      </c>
      <c r="D7" s="8"/>
      <c r="E7" s="153" t="str">
        <f>K1</f>
        <v>1T 2026</v>
      </c>
      <c r="F7" s="153" t="str">
        <f>L1</f>
        <v>1T 2025</v>
      </c>
      <c r="G7" s="495" t="s">
        <v>8</v>
      </c>
      <c r="H7" s="11"/>
      <c r="I7" s="155" t="s">
        <v>8</v>
      </c>
    </row>
    <row r="8" spans="3:12" ht="14.1" customHeight="1" x14ac:dyDescent="0.2">
      <c r="C8" s="156" t="s">
        <v>1</v>
      </c>
      <c r="D8" s="157"/>
      <c r="E8" s="158">
        <v>70925.377200833653</v>
      </c>
      <c r="F8" s="158">
        <v>70156.790304248905</v>
      </c>
      <c r="G8" s="159">
        <v>1.0955274510872304E-2</v>
      </c>
      <c r="H8" s="160"/>
      <c r="I8" s="159">
        <v>6.0056993397524572E-2</v>
      </c>
    </row>
    <row r="9" spans="3:12" ht="14.1" customHeight="1" x14ac:dyDescent="0.2">
      <c r="C9" s="161" t="s">
        <v>2</v>
      </c>
      <c r="D9" s="162"/>
      <c r="E9" s="158">
        <v>33255.318069606052</v>
      </c>
      <c r="F9" s="158">
        <v>31832.333927450847</v>
      </c>
      <c r="G9" s="159">
        <v>4.4702475960397114E-2</v>
      </c>
      <c r="H9" s="160"/>
      <c r="I9" s="159">
        <v>9.4863226694027913E-2</v>
      </c>
    </row>
    <row r="10" spans="3:12" x14ac:dyDescent="0.2">
      <c r="C10" s="161" t="s">
        <v>10</v>
      </c>
      <c r="D10" s="162"/>
      <c r="E10" s="158">
        <v>9031.5228641823414</v>
      </c>
      <c r="F10" s="158">
        <v>9247.7103537690782</v>
      </c>
      <c r="G10" s="159">
        <v>-2.3377407089596569E-2</v>
      </c>
      <c r="H10" s="160"/>
      <c r="I10" s="159">
        <v>2.6155641351715886E-2</v>
      </c>
    </row>
    <row r="11" spans="3:12" ht="19.5" customHeight="1" thickBot="1" x14ac:dyDescent="0.25">
      <c r="C11" s="163" t="s">
        <v>161</v>
      </c>
      <c r="D11" s="164"/>
      <c r="E11" s="165">
        <v>13373.812247345157</v>
      </c>
      <c r="F11" s="166">
        <v>13254.192723722792</v>
      </c>
      <c r="G11" s="167">
        <v>9.025032766293295E-3</v>
      </c>
      <c r="H11" s="168"/>
      <c r="I11" s="144">
        <v>6.1378291024846154E-2</v>
      </c>
    </row>
    <row r="13" spans="3:12" ht="12.75" hidden="1" customHeight="1" x14ac:dyDescent="0.2"/>
    <row r="14" spans="3:12" ht="12.75" hidden="1" customHeight="1" x14ac:dyDescent="0.2">
      <c r="C14" s="532" t="s">
        <v>7</v>
      </c>
      <c r="D14" s="532"/>
      <c r="E14" s="532"/>
      <c r="F14" s="532"/>
      <c r="G14" s="532"/>
      <c r="H14" s="532"/>
      <c r="I14" s="532"/>
    </row>
    <row r="15" spans="3:12" ht="24.95" hidden="1" customHeight="1" x14ac:dyDescent="0.2">
      <c r="C15" s="532" t="s">
        <v>11</v>
      </c>
      <c r="D15" s="532"/>
      <c r="E15" s="532"/>
      <c r="F15" s="532"/>
      <c r="G15" s="532"/>
      <c r="H15" s="532"/>
      <c r="I15" s="532"/>
    </row>
    <row r="16" spans="3:12" ht="12.75" hidden="1" customHeight="1" x14ac:dyDescent="0.2">
      <c r="C16" s="146"/>
      <c r="D16" s="147"/>
      <c r="E16" s="148"/>
      <c r="F16" s="148"/>
      <c r="G16" s="148"/>
      <c r="H16" s="148"/>
      <c r="I16" s="148"/>
    </row>
    <row r="17" spans="3:9" s="6" customFormat="1" ht="21" hidden="1" customHeight="1" x14ac:dyDescent="0.25">
      <c r="C17" s="3"/>
      <c r="D17" s="4"/>
      <c r="E17" s="531" t="s">
        <v>125</v>
      </c>
      <c r="F17" s="531"/>
      <c r="G17" s="531"/>
      <c r="H17" s="5"/>
      <c r="I17" s="128" t="s">
        <v>127</v>
      </c>
    </row>
    <row r="18" spans="3:9" ht="12.75" hidden="1" customHeight="1" x14ac:dyDescent="0.2">
      <c r="C18" s="7" t="str">
        <f>C7</f>
        <v>Expresado en millones de pesos mexicanos</v>
      </c>
      <c r="D18" s="8"/>
      <c r="E18" s="9">
        <v>2019</v>
      </c>
      <c r="F18" s="9">
        <v>2018</v>
      </c>
      <c r="G18" s="10" t="s">
        <v>8</v>
      </c>
      <c r="H18" s="11"/>
      <c r="I18" s="10" t="s">
        <v>8</v>
      </c>
    </row>
    <row r="19" spans="3:9" ht="14.1" hidden="1" customHeight="1" x14ac:dyDescent="0.2">
      <c r="C19" s="98" t="str">
        <f>C8</f>
        <v>Ingresos totales</v>
      </c>
      <c r="D19" s="5"/>
      <c r="E19" s="99"/>
      <c r="F19" s="99"/>
      <c r="G19" s="100"/>
      <c r="H19" s="92"/>
      <c r="I19" s="100"/>
    </row>
    <row r="20" spans="3:9" ht="14.1" hidden="1" customHeight="1" x14ac:dyDescent="0.2">
      <c r="C20" s="12" t="str">
        <f>C9</f>
        <v>Utilidad bruta</v>
      </c>
      <c r="D20" s="13"/>
      <c r="E20" s="14"/>
      <c r="F20" s="14"/>
      <c r="G20" s="93"/>
      <c r="H20" s="101"/>
      <c r="I20" s="93"/>
    </row>
    <row r="21" spans="3:9" ht="14.1" hidden="1" customHeight="1" x14ac:dyDescent="0.2">
      <c r="C21" s="98" t="str">
        <f>C10</f>
        <v xml:space="preserve">Utilidad de operación </v>
      </c>
      <c r="D21" s="13"/>
      <c r="E21" s="99"/>
      <c r="F21" s="99"/>
      <c r="G21" s="100"/>
      <c r="H21" s="101"/>
      <c r="I21" s="100"/>
    </row>
    <row r="22" spans="3:9" s="6" customFormat="1" ht="14.1" hidden="1" customHeight="1" thickBot="1" x14ac:dyDescent="0.25">
      <c r="C22" s="15" t="s">
        <v>128</v>
      </c>
      <c r="D22" s="16"/>
      <c r="E22" s="17"/>
      <c r="F22" s="17"/>
      <c r="G22" s="102"/>
      <c r="H22" s="103"/>
      <c r="I22" s="102"/>
    </row>
    <row r="23" spans="3:9" ht="12.75" hidden="1" customHeight="1" x14ac:dyDescent="0.2"/>
    <row r="24" spans="3:9" ht="12.75" hidden="1" customHeight="1" x14ac:dyDescent="0.2"/>
    <row r="25" spans="3:9" ht="12.75" hidden="1" customHeight="1" x14ac:dyDescent="0.2">
      <c r="C25" s="532" t="s">
        <v>7</v>
      </c>
      <c r="D25" s="532"/>
      <c r="E25" s="532"/>
      <c r="F25" s="532"/>
      <c r="G25" s="532"/>
      <c r="H25" s="532"/>
      <c r="I25" s="532"/>
    </row>
    <row r="26" spans="3:9" ht="24.95" customHeight="1" x14ac:dyDescent="0.2">
      <c r="C26" s="524" t="s">
        <v>176</v>
      </c>
      <c r="D26" s="524"/>
      <c r="E26" s="524"/>
      <c r="F26" s="524"/>
      <c r="G26" s="524"/>
      <c r="H26" s="524"/>
      <c r="I26" s="524"/>
    </row>
    <row r="27" spans="3:9" x14ac:dyDescent="0.2">
      <c r="C27" s="149"/>
      <c r="D27" s="150"/>
      <c r="E27" s="151"/>
      <c r="F27" s="151"/>
      <c r="G27" s="151"/>
      <c r="H27" s="151"/>
      <c r="I27" s="151"/>
    </row>
    <row r="28" spans="3:9" s="6" customFormat="1" ht="21" customHeight="1" x14ac:dyDescent="0.25">
      <c r="C28" s="3"/>
      <c r="D28" s="4"/>
      <c r="E28" s="531" t="s">
        <v>125</v>
      </c>
      <c r="F28" s="531"/>
      <c r="G28" s="531"/>
      <c r="H28" s="5"/>
      <c r="I28" s="152" t="s">
        <v>127</v>
      </c>
    </row>
    <row r="29" spans="3:9" ht="25.5" x14ac:dyDescent="0.2">
      <c r="C29" s="7" t="str">
        <f>C18</f>
        <v>Expresado en millones de pesos mexicanos</v>
      </c>
      <c r="D29" s="8"/>
      <c r="E29" s="153" t="str">
        <f>K2</f>
        <v>Acumulado 2026</v>
      </c>
      <c r="F29" s="153" t="str">
        <f>L2</f>
        <v>Acumulado 2025</v>
      </c>
      <c r="G29" s="154" t="s">
        <v>8</v>
      </c>
      <c r="H29" s="11"/>
      <c r="I29" s="155" t="s">
        <v>8</v>
      </c>
    </row>
    <row r="30" spans="3:9" ht="14.1" customHeight="1" x14ac:dyDescent="0.2">
      <c r="C30" s="156" t="str">
        <f>C19</f>
        <v>Ingresos totales</v>
      </c>
      <c r="D30" s="157"/>
      <c r="E30" s="158">
        <v>70925.377200833653</v>
      </c>
      <c r="F30" s="158">
        <v>70156.790304248905</v>
      </c>
      <c r="G30" s="159">
        <v>1.0955274510872304E-2</v>
      </c>
      <c r="H30" s="160"/>
      <c r="I30" s="159">
        <v>6.0056993397524572E-2</v>
      </c>
    </row>
    <row r="31" spans="3:9" ht="14.1" customHeight="1" x14ac:dyDescent="0.2">
      <c r="C31" s="161" t="str">
        <f>C20</f>
        <v>Utilidad bruta</v>
      </c>
      <c r="D31" s="162"/>
      <c r="E31" s="158">
        <v>33255.318069606052</v>
      </c>
      <c r="F31" s="158">
        <v>31832.333927450847</v>
      </c>
      <c r="G31" s="159">
        <v>4.4702475960397114E-2</v>
      </c>
      <c r="H31" s="160"/>
      <c r="I31" s="159">
        <v>9.4863226694027913E-2</v>
      </c>
    </row>
    <row r="32" spans="3:9" ht="14.1" customHeight="1" x14ac:dyDescent="0.2">
      <c r="C32" s="161" t="str">
        <f>C21</f>
        <v xml:space="preserve">Utilidad de operación </v>
      </c>
      <c r="D32" s="162"/>
      <c r="E32" s="158">
        <v>9031.5228641823414</v>
      </c>
      <c r="F32" s="158">
        <v>9247.7103537690782</v>
      </c>
      <c r="G32" s="159">
        <v>-2.3377407089596569E-2</v>
      </c>
      <c r="H32" s="160"/>
      <c r="I32" s="159">
        <v>2.6155641351715886E-2</v>
      </c>
    </row>
    <row r="33" spans="3:9" s="6" customFormat="1" ht="15.75" thickBot="1" x14ac:dyDescent="0.25">
      <c r="C33" s="163" t="s">
        <v>161</v>
      </c>
      <c r="D33" s="164"/>
      <c r="E33" s="165">
        <v>13373.812247345157</v>
      </c>
      <c r="F33" s="166">
        <v>13254.192723722792</v>
      </c>
      <c r="G33" s="167">
        <v>9.025032766293295E-3</v>
      </c>
      <c r="H33" s="168"/>
      <c r="I33" s="144">
        <v>6.1378291024846154E-2</v>
      </c>
    </row>
    <row r="35" spans="3:9" ht="12.75" hidden="1" customHeight="1" x14ac:dyDescent="0.2">
      <c r="C35" s="532" t="s">
        <v>7</v>
      </c>
      <c r="D35" s="532"/>
      <c r="E35" s="532"/>
      <c r="F35" s="532"/>
      <c r="G35" s="532"/>
      <c r="H35" s="532"/>
      <c r="I35" s="532"/>
    </row>
    <row r="36" spans="3:9" ht="24.95" customHeight="1" x14ac:dyDescent="0.2">
      <c r="C36" s="524" t="s">
        <v>12</v>
      </c>
      <c r="D36" s="524"/>
      <c r="E36" s="524"/>
      <c r="F36" s="524"/>
      <c r="G36" s="524"/>
      <c r="H36" s="524"/>
      <c r="I36" s="524"/>
    </row>
    <row r="37" spans="3:9" x14ac:dyDescent="0.2">
      <c r="C37" s="149"/>
      <c r="D37" s="150"/>
      <c r="E37" s="151"/>
      <c r="F37" s="151"/>
      <c r="G37" s="151"/>
      <c r="H37" s="151"/>
      <c r="I37" s="151"/>
    </row>
    <row r="38" spans="3:9" s="6" customFormat="1" ht="21" customHeight="1" x14ac:dyDescent="0.25">
      <c r="C38" s="3"/>
      <c r="D38" s="4"/>
      <c r="E38" s="531" t="s">
        <v>125</v>
      </c>
      <c r="F38" s="531"/>
      <c r="G38" s="531"/>
      <c r="H38" s="5"/>
      <c r="I38" s="152" t="s">
        <v>127</v>
      </c>
    </row>
    <row r="39" spans="3:9" ht="18" customHeight="1" x14ac:dyDescent="0.2">
      <c r="C39" s="7" t="str">
        <f>C7</f>
        <v>Expresado en millones de pesos mexicanos</v>
      </c>
      <c r="D39" s="8"/>
      <c r="E39" s="153" t="str">
        <f>E7</f>
        <v>1T 2026</v>
      </c>
      <c r="F39" s="153" t="str">
        <f>F7</f>
        <v>1T 2025</v>
      </c>
      <c r="G39" s="154" t="s">
        <v>8</v>
      </c>
      <c r="H39" s="11"/>
      <c r="I39" s="155" t="s">
        <v>8</v>
      </c>
    </row>
    <row r="40" spans="3:9" ht="14.1" customHeight="1" x14ac:dyDescent="0.2">
      <c r="C40" s="156" t="str">
        <f>C8</f>
        <v>Ingresos totales</v>
      </c>
      <c r="D40" s="157"/>
      <c r="E40" s="158">
        <v>39116.870787662861</v>
      </c>
      <c r="F40" s="158">
        <v>39669.077458615771</v>
      </c>
      <c r="G40" s="159">
        <v>-1.3920330552909643E-2</v>
      </c>
      <c r="H40" s="160"/>
      <c r="I40" s="159">
        <v>1.3593968010365609E-2</v>
      </c>
    </row>
    <row r="41" spans="3:9" ht="14.1" customHeight="1" x14ac:dyDescent="0.2">
      <c r="C41" s="161" t="str">
        <f>C9</f>
        <v>Utilidad bruta</v>
      </c>
      <c r="D41" s="162"/>
      <c r="E41" s="158">
        <v>19020.438013832092</v>
      </c>
      <c r="F41" s="158">
        <v>18885.65117096309</v>
      </c>
      <c r="G41" s="159">
        <v>7.1369973769417339E-3</v>
      </c>
      <c r="H41" s="160"/>
      <c r="I41" s="159">
        <v>3.6837435695025622E-2</v>
      </c>
    </row>
    <row r="42" spans="3:9" ht="14.1" customHeight="1" x14ac:dyDescent="0.2">
      <c r="C42" s="161" t="str">
        <f>C10</f>
        <v xml:space="preserve">Utilidad de operación </v>
      </c>
      <c r="D42" s="162"/>
      <c r="E42" s="158">
        <v>4460.9095623288613</v>
      </c>
      <c r="F42" s="158">
        <v>5399.6930268871984</v>
      </c>
      <c r="G42" s="159">
        <v>-0.17385867305488745</v>
      </c>
      <c r="H42" s="160"/>
      <c r="I42" s="159">
        <v>-0.14205817317571579</v>
      </c>
    </row>
    <row r="43" spans="3:9" s="6" customFormat="1" ht="16.5" customHeight="1" thickBot="1" x14ac:dyDescent="0.25">
      <c r="C43" s="163" t="s">
        <v>162</v>
      </c>
      <c r="D43" s="164"/>
      <c r="E43" s="165">
        <v>7127.5348833327607</v>
      </c>
      <c r="F43" s="166">
        <v>7908.1844600614859</v>
      </c>
      <c r="G43" s="167">
        <v>-9.8714133524732683E-2</v>
      </c>
      <c r="H43" s="168"/>
      <c r="I43" s="144">
        <v>-6.6358449006989395E-2</v>
      </c>
    </row>
    <row r="45" spans="3:9" ht="18" x14ac:dyDescent="0.2">
      <c r="C45" s="524" t="s">
        <v>13</v>
      </c>
      <c r="D45" s="524"/>
      <c r="E45" s="524"/>
      <c r="F45" s="524"/>
      <c r="G45" s="524"/>
      <c r="H45" s="524"/>
      <c r="I45" s="524"/>
    </row>
    <row r="46" spans="3:9" x14ac:dyDescent="0.2">
      <c r="C46" s="149"/>
      <c r="D46" s="150"/>
      <c r="E46" s="151"/>
      <c r="F46" s="151"/>
      <c r="G46" s="151"/>
      <c r="H46" s="151"/>
      <c r="I46" s="151"/>
    </row>
    <row r="47" spans="3:9" ht="15" x14ac:dyDescent="0.2">
      <c r="C47" s="3"/>
      <c r="D47" s="4"/>
      <c r="E47" s="531" t="s">
        <v>125</v>
      </c>
      <c r="F47" s="531"/>
      <c r="G47" s="531"/>
      <c r="H47" s="5"/>
      <c r="I47" s="152" t="s">
        <v>127</v>
      </c>
    </row>
    <row r="48" spans="3:9" x14ac:dyDescent="0.2">
      <c r="C48" s="7" t="str">
        <f>C7</f>
        <v>Expresado en millones de pesos mexicanos</v>
      </c>
      <c r="D48" s="8"/>
      <c r="E48" s="153" t="str">
        <f>E7</f>
        <v>1T 2026</v>
      </c>
      <c r="F48" s="153" t="str">
        <f>F7</f>
        <v>1T 2025</v>
      </c>
      <c r="G48" s="154" t="s">
        <v>8</v>
      </c>
      <c r="H48" s="11"/>
      <c r="I48" s="155" t="s">
        <v>8</v>
      </c>
    </row>
    <row r="49" spans="3:9" x14ac:dyDescent="0.2">
      <c r="C49" s="156" t="str">
        <f>C8</f>
        <v>Ingresos totales</v>
      </c>
      <c r="D49" s="157"/>
      <c r="E49" s="158">
        <v>31808.506413170773</v>
      </c>
      <c r="F49" s="158">
        <v>30487.712845633123</v>
      </c>
      <c r="G49" s="159">
        <v>4.3322159790245784E-2</v>
      </c>
      <c r="H49" s="160"/>
      <c r="I49" s="159">
        <v>0.12338455169814977</v>
      </c>
    </row>
    <row r="50" spans="3:9" x14ac:dyDescent="0.2">
      <c r="C50" s="161" t="str">
        <f>C9</f>
        <v>Utilidad bruta</v>
      </c>
      <c r="D50" s="162"/>
      <c r="E50" s="158">
        <v>14234.880055773961</v>
      </c>
      <c r="F50" s="158">
        <v>12946.682756487757</v>
      </c>
      <c r="G50" s="159">
        <v>9.9500182673486037E-2</v>
      </c>
      <c r="H50" s="160"/>
      <c r="I50" s="159">
        <v>0.18335263344366326</v>
      </c>
    </row>
    <row r="51" spans="3:9" x14ac:dyDescent="0.2">
      <c r="C51" s="161" t="str">
        <f>C10</f>
        <v xml:space="preserve">Utilidad de operación </v>
      </c>
      <c r="D51" s="162"/>
      <c r="E51" s="158">
        <v>4570.613301853482</v>
      </c>
      <c r="F51" s="158">
        <v>3848.0173268818808</v>
      </c>
      <c r="G51" s="159">
        <v>0.18778397122165091</v>
      </c>
      <c r="H51" s="160"/>
      <c r="I51" s="159">
        <v>0.26899056846889713</v>
      </c>
    </row>
    <row r="52" spans="3:9" ht="18.75" customHeight="1" thickBot="1" x14ac:dyDescent="0.25">
      <c r="C52" s="163" t="s">
        <v>162</v>
      </c>
      <c r="D52" s="164"/>
      <c r="E52" s="165">
        <v>6246.2773640123951</v>
      </c>
      <c r="F52" s="166">
        <v>5346.008263661306</v>
      </c>
      <c r="G52" s="167">
        <v>0.16840024480892302</v>
      </c>
      <c r="H52" s="168"/>
      <c r="I52" s="144">
        <v>0.25773347059944318</v>
      </c>
    </row>
    <row r="55" spans="3:9" ht="18" x14ac:dyDescent="0.2">
      <c r="C55" s="533"/>
      <c r="D55" s="533"/>
      <c r="E55" s="533"/>
      <c r="F55" s="533"/>
      <c r="G55" s="533"/>
      <c r="H55" s="533"/>
      <c r="I55" s="533"/>
    </row>
    <row r="56" spans="3:9" x14ac:dyDescent="0.2">
      <c r="C56" s="500"/>
      <c r="D56" s="501"/>
      <c r="E56" s="502"/>
      <c r="F56" s="502"/>
      <c r="G56" s="502"/>
      <c r="H56" s="502"/>
      <c r="I56" s="502"/>
    </row>
    <row r="57" spans="3:9" x14ac:dyDescent="0.2">
      <c r="C57" s="503"/>
      <c r="D57" s="504"/>
      <c r="E57" s="534"/>
      <c r="F57" s="534"/>
      <c r="G57" s="534"/>
      <c r="H57" s="157"/>
      <c r="I57" s="505"/>
    </row>
    <row r="58" spans="3:9" x14ac:dyDescent="0.2">
      <c r="C58" s="506"/>
      <c r="D58" s="507"/>
      <c r="E58" s="154"/>
      <c r="F58" s="154"/>
      <c r="G58" s="154"/>
      <c r="H58" s="508"/>
      <c r="I58" s="155"/>
    </row>
    <row r="59" spans="3:9" x14ac:dyDescent="0.2">
      <c r="C59" s="496"/>
      <c r="D59" s="157"/>
      <c r="E59" s="497"/>
      <c r="F59" s="497"/>
      <c r="G59" s="473"/>
      <c r="H59" s="160"/>
      <c r="I59" s="473"/>
    </row>
    <row r="60" spans="3:9" x14ac:dyDescent="0.2">
      <c r="C60" s="496"/>
      <c r="D60" s="162"/>
      <c r="E60" s="497"/>
      <c r="F60" s="497"/>
      <c r="G60" s="473"/>
      <c r="H60" s="160"/>
      <c r="I60" s="473"/>
    </row>
    <row r="61" spans="3:9" x14ac:dyDescent="0.2">
      <c r="C61" s="496"/>
      <c r="D61" s="162"/>
      <c r="E61" s="497"/>
      <c r="F61" s="497"/>
      <c r="G61" s="473"/>
      <c r="H61" s="160"/>
      <c r="I61" s="473"/>
    </row>
    <row r="62" spans="3:9" x14ac:dyDescent="0.2">
      <c r="C62" s="498"/>
      <c r="D62" s="499"/>
      <c r="E62" s="497"/>
      <c r="F62" s="497"/>
      <c r="G62" s="473"/>
      <c r="H62" s="160"/>
      <c r="I62" s="473"/>
    </row>
  </sheetData>
  <mergeCells count="16">
    <mergeCell ref="C55:I55"/>
    <mergeCell ref="E57:G57"/>
    <mergeCell ref="C45:I45"/>
    <mergeCell ref="E47:G47"/>
    <mergeCell ref="E38:G38"/>
    <mergeCell ref="C3:I3"/>
    <mergeCell ref="C4:I4"/>
    <mergeCell ref="E6:G6"/>
    <mergeCell ref="C14:I14"/>
    <mergeCell ref="C15:I15"/>
    <mergeCell ref="C36:I36"/>
    <mergeCell ref="E17:G17"/>
    <mergeCell ref="C25:I25"/>
    <mergeCell ref="C26:I26"/>
    <mergeCell ref="E28:G28"/>
    <mergeCell ref="C35:I35"/>
  </mergeCells>
  <pageMargins left="0.7" right="0.7" top="0.75" bottom="0.75" header="0.3" footer="0.3"/>
  <pageSetup orientation="portrait" verticalDpi="0" r:id="rId1"/>
  <headerFooter>
    <oddFooter>&amp;L_x000D_&amp;1#&amp;"Aptos"&amp;14&amp;K000000 Interna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O57"/>
  <sheetViews>
    <sheetView topLeftCell="A20" zoomScale="118" zoomScaleNormal="100" workbookViewId="0">
      <selection activeCell="A43" sqref="A43:H43"/>
    </sheetView>
  </sheetViews>
  <sheetFormatPr baseColWidth="10" defaultColWidth="9.85546875" defaultRowHeight="15.75" x14ac:dyDescent="0.25"/>
  <cols>
    <col min="1" max="1" width="42.28515625" style="36" customWidth="1"/>
    <col min="2" max="2" width="1.7109375" style="36" customWidth="1"/>
    <col min="3" max="6" width="7.7109375" style="38" customWidth="1"/>
    <col min="7" max="7" width="10.28515625" style="38" bestFit="1" customWidth="1"/>
    <col min="8" max="8" width="13" style="38" customWidth="1"/>
    <col min="9" max="9" width="2.7109375" style="36" hidden="1" customWidth="1"/>
    <col min="10" max="13" width="7.7109375" style="36" hidden="1" customWidth="1"/>
    <col min="14" max="15" width="10.28515625" style="36" hidden="1" customWidth="1"/>
    <col min="16" max="16" width="9.85546875" style="36" customWidth="1"/>
    <col min="17" max="16384" width="9.85546875" style="36"/>
  </cols>
  <sheetData>
    <row r="1" spans="1:15" s="20" customFormat="1" ht="12" customHeight="1" x14ac:dyDescent="0.25">
      <c r="A1" s="540" t="s">
        <v>14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</row>
    <row r="2" spans="1:15" s="20" customFormat="1" ht="19.5" customHeight="1" x14ac:dyDescent="0.3">
      <c r="A2" s="541" t="s">
        <v>37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</row>
    <row r="3" spans="1:15" s="20" customFormat="1" ht="11.1" customHeight="1" x14ac:dyDescent="0.25">
      <c r="A3" s="542" t="s">
        <v>38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</row>
    <row r="4" spans="1:15" s="20" customFormat="1" ht="10.5" customHeight="1" x14ac:dyDescent="0.25">
      <c r="A4" s="492"/>
      <c r="B4" s="493"/>
      <c r="C4" s="21"/>
      <c r="D4" s="21"/>
      <c r="E4" s="21"/>
      <c r="F4" s="21"/>
      <c r="G4" s="21"/>
      <c r="H4" s="21"/>
    </row>
    <row r="5" spans="1:15" s="20" customFormat="1" ht="15" customHeight="1" x14ac:dyDescent="0.3">
      <c r="A5" s="282"/>
      <c r="B5" s="283"/>
      <c r="C5" s="539" t="s">
        <v>190</v>
      </c>
      <c r="D5" s="539"/>
      <c r="E5" s="539"/>
      <c r="F5" s="539"/>
      <c r="G5" s="539"/>
      <c r="H5" s="539"/>
      <c r="J5" s="539" t="s">
        <v>178</v>
      </c>
      <c r="K5" s="539"/>
      <c r="L5" s="539"/>
      <c r="M5" s="539"/>
      <c r="N5" s="539"/>
      <c r="O5" s="539"/>
    </row>
    <row r="6" spans="1:15" s="20" customFormat="1" ht="30.95" customHeight="1" x14ac:dyDescent="0.25">
      <c r="A6" s="284"/>
      <c r="B6" s="285"/>
      <c r="C6" s="286">
        <v>2026</v>
      </c>
      <c r="D6" s="286" t="s">
        <v>115</v>
      </c>
      <c r="E6" s="286">
        <v>2025</v>
      </c>
      <c r="F6" s="286" t="s">
        <v>115</v>
      </c>
      <c r="G6" s="287" t="s">
        <v>101</v>
      </c>
      <c r="H6" s="287" t="s">
        <v>157</v>
      </c>
      <c r="J6" s="286">
        <f>+C6</f>
        <v>2026</v>
      </c>
      <c r="K6" s="286" t="s">
        <v>115</v>
      </c>
      <c r="L6" s="286">
        <f>+E6</f>
        <v>2025</v>
      </c>
      <c r="M6" s="286" t="s">
        <v>115</v>
      </c>
      <c r="N6" s="287" t="s">
        <v>101</v>
      </c>
      <c r="O6" s="287" t="s">
        <v>157</v>
      </c>
    </row>
    <row r="7" spans="1:15" s="20" customFormat="1" ht="15" customHeight="1" x14ac:dyDescent="0.2">
      <c r="A7" s="288" t="s">
        <v>87</v>
      </c>
      <c r="B7" s="289"/>
      <c r="C7" s="240">
        <v>5990.8256996179225</v>
      </c>
      <c r="D7" s="241"/>
      <c r="E7" s="240">
        <v>5921.7966396309757</v>
      </c>
      <c r="F7" s="241"/>
      <c r="G7" s="242">
        <f t="shared" ref="G7:G18" si="0">+C7/E7-1</f>
        <v>1.1656776513563116E-2</v>
      </c>
      <c r="H7" s="127">
        <v>1.1656776513562894E-2</v>
      </c>
      <c r="J7" s="240">
        <v>5990.8256996179225</v>
      </c>
      <c r="K7" s="241"/>
      <c r="L7" s="240">
        <v>5921.7966396309757</v>
      </c>
      <c r="M7" s="241"/>
      <c r="N7" s="242">
        <f t="shared" ref="N7:N15" si="1">+J7/L7-1</f>
        <v>1.1656776513563116E-2</v>
      </c>
      <c r="O7" s="127">
        <v>1.1656776513562894E-2</v>
      </c>
    </row>
    <row r="8" spans="1:15" s="20" customFormat="1" ht="15" customHeight="1" x14ac:dyDescent="0.2">
      <c r="A8" s="290" t="s">
        <v>88</v>
      </c>
      <c r="B8" s="289"/>
      <c r="C8" s="243">
        <v>998.43116006576315</v>
      </c>
      <c r="D8" s="244"/>
      <c r="E8" s="243">
        <v>986.48004508105203</v>
      </c>
      <c r="F8" s="240"/>
      <c r="G8" s="245">
        <f t="shared" si="0"/>
        <v>1.2114907994645874E-2</v>
      </c>
      <c r="H8" s="245">
        <v>1.2114907994645874E-2</v>
      </c>
      <c r="J8" s="243">
        <v>998.43116006576315</v>
      </c>
      <c r="K8" s="244"/>
      <c r="L8" s="243">
        <v>986.48004508105203</v>
      </c>
      <c r="M8" s="240"/>
      <c r="N8" s="245">
        <f t="shared" si="1"/>
        <v>1.2114907994645874E-2</v>
      </c>
      <c r="O8" s="245">
        <v>1.2114907994645874E-2</v>
      </c>
    </row>
    <row r="9" spans="1:15" s="20" customFormat="1" ht="15" customHeight="1" thickBot="1" x14ac:dyDescent="0.25">
      <c r="A9" s="22" t="s">
        <v>39</v>
      </c>
      <c r="B9" s="289"/>
      <c r="C9" s="246">
        <v>68.637142123808928</v>
      </c>
      <c r="D9" s="247"/>
      <c r="E9" s="246">
        <v>68.98964305534254</v>
      </c>
      <c r="F9" s="248"/>
      <c r="G9" s="127">
        <f t="shared" si="0"/>
        <v>-5.1094760883287904E-3</v>
      </c>
      <c r="H9" s="127"/>
      <c r="J9" s="246">
        <v>68.637142123808928</v>
      </c>
      <c r="K9" s="247"/>
      <c r="L9" s="246">
        <v>68.98964305534254</v>
      </c>
      <c r="M9" s="248"/>
      <c r="N9" s="127">
        <f t="shared" si="1"/>
        <v>-5.1094760883287904E-3</v>
      </c>
      <c r="O9" s="127"/>
    </row>
    <row r="10" spans="1:15" s="20" customFormat="1" ht="15" customHeight="1" x14ac:dyDescent="0.2">
      <c r="A10" s="291" t="s">
        <v>40</v>
      </c>
      <c r="B10" s="289"/>
      <c r="C10" s="249">
        <v>70630.524049484942</v>
      </c>
      <c r="D10" s="250"/>
      <c r="E10" s="249">
        <v>70072.962360082252</v>
      </c>
      <c r="F10" s="250"/>
      <c r="G10" s="251">
        <f t="shared" si="0"/>
        <v>7.9568733877348752E-3</v>
      </c>
      <c r="H10" s="251"/>
      <c r="J10" s="249">
        <v>70630.524049484942</v>
      </c>
      <c r="K10" s="250"/>
      <c r="L10" s="249">
        <v>70072.962360082252</v>
      </c>
      <c r="M10" s="250"/>
      <c r="N10" s="251">
        <f t="shared" si="1"/>
        <v>7.9568733877348752E-3</v>
      </c>
      <c r="O10" s="251"/>
    </row>
    <row r="11" spans="1:15" s="20" customFormat="1" ht="15" customHeight="1" thickBot="1" x14ac:dyDescent="0.25">
      <c r="A11" s="292" t="s">
        <v>41</v>
      </c>
      <c r="B11" s="289"/>
      <c r="C11" s="252">
        <v>294.85315134870865</v>
      </c>
      <c r="D11" s="253"/>
      <c r="E11" s="252">
        <v>83.827944166640805</v>
      </c>
      <c r="F11" s="240"/>
      <c r="G11" s="127">
        <f t="shared" si="0"/>
        <v>2.517361117225692</v>
      </c>
      <c r="H11" s="240"/>
      <c r="J11" s="252">
        <v>294.85315134870865</v>
      </c>
      <c r="K11" s="253"/>
      <c r="L11" s="252">
        <v>83.827944166640805</v>
      </c>
      <c r="M11" s="240"/>
      <c r="N11" s="127">
        <f t="shared" si="1"/>
        <v>2.517361117225692</v>
      </c>
      <c r="O11" s="240"/>
    </row>
    <row r="12" spans="1:15" s="20" customFormat="1" ht="15" customHeight="1" thickBot="1" x14ac:dyDescent="0.25">
      <c r="A12" s="288" t="s">
        <v>89</v>
      </c>
      <c r="B12" s="289"/>
      <c r="C12" s="254">
        <v>70925.377200833653</v>
      </c>
      <c r="D12" s="255">
        <f t="shared" ref="D12:D20" si="2">+ABS(C12/$C$12)</f>
        <v>1</v>
      </c>
      <c r="E12" s="254">
        <v>70156.790304248905</v>
      </c>
      <c r="F12" s="255">
        <f t="shared" ref="F12:F20" si="3">+ABS(E12/$E$12)</f>
        <v>1</v>
      </c>
      <c r="G12" s="255">
        <f t="shared" si="0"/>
        <v>1.0955274510872304E-2</v>
      </c>
      <c r="H12" s="256">
        <v>6.0056993397524572E-2</v>
      </c>
      <c r="J12" s="254">
        <v>70925.377200833653</v>
      </c>
      <c r="K12" s="255">
        <f t="shared" ref="K12:K20" si="4">J12/$J$12</f>
        <v>1</v>
      </c>
      <c r="L12" s="254">
        <v>70156.790304248905</v>
      </c>
      <c r="M12" s="255">
        <f t="shared" ref="M12:M20" si="5">+L12/$L$12</f>
        <v>1</v>
      </c>
      <c r="N12" s="255">
        <f t="shared" si="1"/>
        <v>1.0955274510872304E-2</v>
      </c>
      <c r="O12" s="256">
        <v>6.0056993397524572E-2</v>
      </c>
    </row>
    <row r="13" spans="1:15" s="20" customFormat="1" ht="15" customHeight="1" thickBot="1" x14ac:dyDescent="0.25">
      <c r="A13" s="293" t="s">
        <v>42</v>
      </c>
      <c r="B13" s="289"/>
      <c r="C13" s="257">
        <v>37670.059131227594</v>
      </c>
      <c r="D13" s="255">
        <f t="shared" si="2"/>
        <v>0.53112243625522548</v>
      </c>
      <c r="E13" s="257">
        <v>38324.456376798058</v>
      </c>
      <c r="F13" s="255">
        <f t="shared" si="3"/>
        <v>0.54626866780245242</v>
      </c>
      <c r="G13" s="255">
        <f t="shared" si="0"/>
        <v>-1.7075186641568152E-2</v>
      </c>
      <c r="H13" s="127"/>
      <c r="J13" s="257">
        <v>37670.059131227594</v>
      </c>
      <c r="K13" s="255">
        <f t="shared" si="4"/>
        <v>0.53112243625522548</v>
      </c>
      <c r="L13" s="257">
        <v>38324.456376798058</v>
      </c>
      <c r="M13" s="255">
        <f t="shared" si="5"/>
        <v>0.54626866780245242</v>
      </c>
      <c r="N13" s="255">
        <f t="shared" si="1"/>
        <v>-1.7075186641568152E-2</v>
      </c>
      <c r="O13" s="127"/>
    </row>
    <row r="14" spans="1:15" s="23" customFormat="1" ht="15" customHeight="1" thickBot="1" x14ac:dyDescent="0.25">
      <c r="A14" s="294" t="s">
        <v>2</v>
      </c>
      <c r="B14" s="295"/>
      <c r="C14" s="258">
        <v>33255.318069606052</v>
      </c>
      <c r="D14" s="255">
        <f t="shared" si="2"/>
        <v>0.46887756374477441</v>
      </c>
      <c r="E14" s="258">
        <v>31832.333927450847</v>
      </c>
      <c r="F14" s="255">
        <f t="shared" si="3"/>
        <v>0.45373133219754763</v>
      </c>
      <c r="G14" s="256">
        <f t="shared" si="0"/>
        <v>4.4702475960397114E-2</v>
      </c>
      <c r="H14" s="259">
        <v>9.4863226694027913E-2</v>
      </c>
      <c r="J14" s="258">
        <v>33255.318069606052</v>
      </c>
      <c r="K14" s="255">
        <f t="shared" si="4"/>
        <v>0.46887756374477441</v>
      </c>
      <c r="L14" s="258">
        <v>31832.333927450847</v>
      </c>
      <c r="M14" s="255">
        <f t="shared" si="5"/>
        <v>0.45373133219754763</v>
      </c>
      <c r="N14" s="256">
        <f t="shared" si="1"/>
        <v>4.4702475960397114E-2</v>
      </c>
      <c r="O14" s="259">
        <v>9.4863226694027913E-2</v>
      </c>
    </row>
    <row r="15" spans="1:15" s="20" customFormat="1" ht="15" customHeight="1" x14ac:dyDescent="0.2">
      <c r="A15" s="291" t="s">
        <v>43</v>
      </c>
      <c r="B15" s="289"/>
      <c r="C15" s="249">
        <v>24144.920702332991</v>
      </c>
      <c r="D15" s="251">
        <f t="shared" si="2"/>
        <v>0.34042710317865171</v>
      </c>
      <c r="E15" s="249">
        <v>22478.422030994599</v>
      </c>
      <c r="F15" s="255">
        <f t="shared" si="3"/>
        <v>0.32040265715567151</v>
      </c>
      <c r="G15" s="251">
        <f t="shared" si="0"/>
        <v>7.4137707221642257E-2</v>
      </c>
      <c r="H15" s="251"/>
      <c r="J15" s="249">
        <v>24144.920702332991</v>
      </c>
      <c r="K15" s="251">
        <f t="shared" si="4"/>
        <v>0.34042710317865171</v>
      </c>
      <c r="L15" s="249">
        <v>22478.422030994599</v>
      </c>
      <c r="M15" s="251">
        <f t="shared" si="5"/>
        <v>0.32040265715567151</v>
      </c>
      <c r="N15" s="512">
        <f t="shared" si="1"/>
        <v>7.4137707221642257E-2</v>
      </c>
      <c r="O15" s="251"/>
    </row>
    <row r="16" spans="1:15" s="20" customFormat="1" ht="15" customHeight="1" x14ac:dyDescent="0.2">
      <c r="A16" s="296" t="s">
        <v>44</v>
      </c>
      <c r="B16" s="289"/>
      <c r="C16" s="260">
        <v>176.00623834065507</v>
      </c>
      <c r="D16" s="509">
        <f t="shared" si="2"/>
        <v>2.4815692956030736E-3</v>
      </c>
      <c r="E16" s="260">
        <v>184.06102656924159</v>
      </c>
      <c r="F16" s="511">
        <f t="shared" si="3"/>
        <v>2.6235668104402192E-3</v>
      </c>
      <c r="G16" s="245">
        <f>+C16/E16-1</f>
        <v>-4.3761508770877144E-2</v>
      </c>
      <c r="H16" s="245"/>
      <c r="J16" s="260">
        <v>176.00623834065507</v>
      </c>
      <c r="K16" s="245">
        <f t="shared" si="4"/>
        <v>2.4815692956030736E-3</v>
      </c>
      <c r="L16" s="260">
        <v>184.06102656924159</v>
      </c>
      <c r="M16" s="509">
        <f t="shared" si="5"/>
        <v>2.6235668104402192E-3</v>
      </c>
      <c r="N16" s="242" t="s">
        <v>16</v>
      </c>
      <c r="O16" s="245"/>
    </row>
    <row r="17" spans="1:15" s="20" customFormat="1" ht="25.5" customHeight="1" thickBot="1" x14ac:dyDescent="0.25">
      <c r="A17" s="297" t="s">
        <v>90</v>
      </c>
      <c r="B17" s="289"/>
      <c r="C17" s="261">
        <v>-97.131735249934295</v>
      </c>
      <c r="D17" s="510">
        <f t="shared" si="2"/>
        <v>1.3694919799283438E-3</v>
      </c>
      <c r="E17" s="261">
        <v>-77.859483882073889</v>
      </c>
      <c r="F17" s="511">
        <f t="shared" si="3"/>
        <v>1.1097925595572535E-3</v>
      </c>
      <c r="G17" s="262">
        <f t="shared" si="0"/>
        <v>0.24752606114176401</v>
      </c>
      <c r="H17" s="262"/>
      <c r="J17" s="261">
        <v>-97.131735249934295</v>
      </c>
      <c r="K17" s="127">
        <f t="shared" si="4"/>
        <v>-1.3694919799283438E-3</v>
      </c>
      <c r="L17" s="261">
        <v>-77.859483882073889</v>
      </c>
      <c r="M17" s="242">
        <f t="shared" si="5"/>
        <v>-1.1097925595572535E-3</v>
      </c>
      <c r="N17" s="262">
        <f>+J17/L17-1</f>
        <v>0.24752606114176401</v>
      </c>
      <c r="O17" s="262"/>
    </row>
    <row r="18" spans="1:15" s="23" customFormat="1" ht="15" customHeight="1" thickBot="1" x14ac:dyDescent="0.25">
      <c r="A18" s="298" t="s">
        <v>152</v>
      </c>
      <c r="B18" s="299"/>
      <c r="C18" s="258">
        <v>9031.5228641823414</v>
      </c>
      <c r="D18" s="256">
        <f t="shared" si="2"/>
        <v>0.127338383250448</v>
      </c>
      <c r="E18" s="258">
        <v>9247.7103537690782</v>
      </c>
      <c r="F18" s="255">
        <f t="shared" si="3"/>
        <v>0.13181490079099312</v>
      </c>
      <c r="G18" s="256">
        <f t="shared" si="0"/>
        <v>-2.3377407089596569E-2</v>
      </c>
      <c r="H18" s="256">
        <v>2.6155641351715886E-2</v>
      </c>
      <c r="J18" s="258">
        <v>9031.5228641823414</v>
      </c>
      <c r="K18" s="256">
        <f t="shared" si="4"/>
        <v>0.127338383250448</v>
      </c>
      <c r="L18" s="258">
        <v>9247.7103537690782</v>
      </c>
      <c r="M18" s="255">
        <f t="shared" si="5"/>
        <v>0.13181490079099312</v>
      </c>
      <c r="N18" s="127">
        <f>+J18/L18-1</f>
        <v>-2.3377407089596569E-2</v>
      </c>
      <c r="O18" s="256">
        <v>2.6155641351715886E-2</v>
      </c>
    </row>
    <row r="19" spans="1:15" s="23" customFormat="1" ht="15" customHeight="1" x14ac:dyDescent="0.2">
      <c r="A19" s="300" t="s">
        <v>45</v>
      </c>
      <c r="B19" s="301"/>
      <c r="C19" s="249">
        <v>-161.72476584257828</v>
      </c>
      <c r="D19" s="263">
        <f t="shared" si="2"/>
        <v>2.2802101620783112E-3</v>
      </c>
      <c r="E19" s="249">
        <v>25.5075261910374</v>
      </c>
      <c r="F19" s="263">
        <f t="shared" si="3"/>
        <v>3.6357886500250266E-4</v>
      </c>
      <c r="G19" s="263" t="s">
        <v>16</v>
      </c>
      <c r="H19" s="242"/>
      <c r="J19" s="249">
        <v>-161.72476584257828</v>
      </c>
      <c r="K19" s="263">
        <f t="shared" si="4"/>
        <v>-2.2802101620783112E-3</v>
      </c>
      <c r="L19" s="249">
        <v>25.507526191037403</v>
      </c>
      <c r="M19" s="263">
        <f t="shared" si="5"/>
        <v>3.6357886500250271E-4</v>
      </c>
      <c r="N19" s="251">
        <f>J19/L19-1</f>
        <v>-7.3402763808355367</v>
      </c>
      <c r="O19" s="242"/>
    </row>
    <row r="20" spans="1:15" s="23" customFormat="1" ht="28.5" customHeight="1" thickBot="1" x14ac:dyDescent="0.25">
      <c r="A20" s="22" t="s">
        <v>153</v>
      </c>
      <c r="B20" s="289"/>
      <c r="C20" s="261">
        <v>18.371653213178497</v>
      </c>
      <c r="D20" s="127">
        <f t="shared" si="2"/>
        <v>2.590279239708091E-4</v>
      </c>
      <c r="E20" s="261">
        <v>-75.955112523351502</v>
      </c>
      <c r="F20" s="127">
        <f t="shared" si="3"/>
        <v>1.0826480543644744E-3</v>
      </c>
      <c r="G20" s="245" t="s">
        <v>16</v>
      </c>
      <c r="H20" s="127"/>
      <c r="J20" s="261">
        <v>18.371653213178497</v>
      </c>
      <c r="K20" s="127">
        <f t="shared" si="4"/>
        <v>2.590279239708091E-4</v>
      </c>
      <c r="L20" s="261">
        <v>-75.955112523351502</v>
      </c>
      <c r="M20" s="127">
        <f t="shared" si="5"/>
        <v>-1.0826480543644744E-3</v>
      </c>
      <c r="N20" s="127">
        <f>J20/L20-1</f>
        <v>-1.2418751365489762</v>
      </c>
      <c r="O20" s="127"/>
    </row>
    <row r="21" spans="1:15" s="23" customFormat="1" ht="15" customHeight="1" x14ac:dyDescent="0.2">
      <c r="A21" s="302" t="s">
        <v>46</v>
      </c>
      <c r="B21" s="289"/>
      <c r="C21" s="249">
        <v>2086.9630830999231</v>
      </c>
      <c r="D21" s="250"/>
      <c r="E21" s="249">
        <v>1878.6273762899593</v>
      </c>
      <c r="F21" s="251"/>
      <c r="G21" s="251">
        <f t="shared" ref="G21:G29" si="6">+C21/E21-1</f>
        <v>0.1108978339394795</v>
      </c>
      <c r="H21" s="250"/>
      <c r="J21" s="249">
        <v>2086.9630830999231</v>
      </c>
      <c r="K21" s="250"/>
      <c r="L21" s="249">
        <v>1878.6273762899593</v>
      </c>
      <c r="M21" s="251"/>
      <c r="N21" s="251">
        <f t="shared" ref="N21:N29" si="7">+J21/L21-1</f>
        <v>0.1108978339394795</v>
      </c>
      <c r="O21" s="250"/>
    </row>
    <row r="22" spans="1:15" s="23" customFormat="1" ht="15" customHeight="1" thickBot="1" x14ac:dyDescent="0.25">
      <c r="A22" s="303" t="s">
        <v>47</v>
      </c>
      <c r="B22" s="304"/>
      <c r="C22" s="252">
        <v>514.50940396970293</v>
      </c>
      <c r="D22" s="127"/>
      <c r="E22" s="252">
        <v>590.2731752120045</v>
      </c>
      <c r="F22" s="127"/>
      <c r="G22" s="127">
        <f t="shared" si="6"/>
        <v>-0.12835374268039534</v>
      </c>
      <c r="H22" s="127"/>
      <c r="J22" s="252">
        <v>514.50940396970293</v>
      </c>
      <c r="K22" s="127"/>
      <c r="L22" s="252">
        <v>590.2731752120045</v>
      </c>
      <c r="M22" s="127"/>
      <c r="N22" s="127">
        <f t="shared" si="7"/>
        <v>-0.12835374268039534</v>
      </c>
      <c r="O22" s="127"/>
    </row>
    <row r="23" spans="1:15" s="20" customFormat="1" ht="15" customHeight="1" x14ac:dyDescent="0.2">
      <c r="A23" s="302" t="s">
        <v>48</v>
      </c>
      <c r="B23" s="304"/>
      <c r="C23" s="249">
        <v>1572.4536791302201</v>
      </c>
      <c r="D23" s="251"/>
      <c r="E23" s="249">
        <v>1288.3542010779549</v>
      </c>
      <c r="F23" s="251"/>
      <c r="G23" s="512">
        <f t="shared" si="6"/>
        <v>0.22051348752894318</v>
      </c>
      <c r="H23" s="251"/>
      <c r="J23" s="249">
        <v>1572.4536791302201</v>
      </c>
      <c r="K23" s="251"/>
      <c r="L23" s="249">
        <v>1288.3542010779549</v>
      </c>
      <c r="M23" s="251"/>
      <c r="N23" s="251">
        <f t="shared" si="7"/>
        <v>0.22051348752894318</v>
      </c>
      <c r="O23" s="251"/>
    </row>
    <row r="24" spans="1:15" s="20" customFormat="1" ht="15" customHeight="1" x14ac:dyDescent="0.2">
      <c r="A24" s="305" t="s">
        <v>49</v>
      </c>
      <c r="B24" s="289"/>
      <c r="C24" s="260">
        <v>116.5434398369393</v>
      </c>
      <c r="D24" s="245"/>
      <c r="E24" s="260">
        <v>59.141348309090397</v>
      </c>
      <c r="F24" s="245"/>
      <c r="G24" s="245">
        <f t="shared" si="6"/>
        <v>0.97059152638604695</v>
      </c>
      <c r="H24" s="245"/>
      <c r="J24" s="260">
        <v>116.5434398369393</v>
      </c>
      <c r="K24" s="245"/>
      <c r="L24" s="260">
        <v>59.141348309090397</v>
      </c>
      <c r="M24" s="245"/>
      <c r="N24" s="245">
        <f t="shared" si="7"/>
        <v>0.97059152638604695</v>
      </c>
      <c r="O24" s="245"/>
    </row>
    <row r="25" spans="1:15" s="20" customFormat="1" ht="25.5" customHeight="1" x14ac:dyDescent="0.2">
      <c r="A25" s="305" t="s">
        <v>50</v>
      </c>
      <c r="B25" s="289"/>
      <c r="C25" s="260">
        <v>-103.95897481067458</v>
      </c>
      <c r="D25" s="244"/>
      <c r="E25" s="260">
        <v>-86.88629882842541</v>
      </c>
      <c r="F25" s="245"/>
      <c r="G25" s="245">
        <f t="shared" si="6"/>
        <v>0.19649445554082834</v>
      </c>
      <c r="H25" s="244"/>
      <c r="J25" s="260">
        <v>-103.9589748106746</v>
      </c>
      <c r="K25" s="244"/>
      <c r="L25" s="260">
        <v>-86.88629882842541</v>
      </c>
      <c r="M25" s="245"/>
      <c r="N25" s="245">
        <f t="shared" si="7"/>
        <v>0.19649445554082878</v>
      </c>
      <c r="O25" s="244"/>
    </row>
    <row r="26" spans="1:15" s="23" customFormat="1" ht="15" customHeight="1" thickBot="1" x14ac:dyDescent="0.25">
      <c r="A26" s="303" t="s">
        <v>51</v>
      </c>
      <c r="B26" s="304"/>
      <c r="C26" s="261">
        <v>167.40299628068863</v>
      </c>
      <c r="D26" s="262"/>
      <c r="E26" s="261">
        <v>-134.7349072969846</v>
      </c>
      <c r="F26" s="127"/>
      <c r="G26" s="245" t="s">
        <v>16</v>
      </c>
      <c r="H26" s="127"/>
      <c r="J26" s="261">
        <v>167.40299628068863</v>
      </c>
      <c r="K26" s="262"/>
      <c r="L26" s="261">
        <v>-134.7349072969846</v>
      </c>
      <c r="M26" s="127"/>
      <c r="N26" s="245">
        <f t="shared" si="7"/>
        <v>-2.2424619546566102</v>
      </c>
      <c r="O26" s="127"/>
    </row>
    <row r="27" spans="1:15" s="20" customFormat="1" ht="15" customHeight="1" thickBot="1" x14ac:dyDescent="0.25">
      <c r="A27" s="297" t="s">
        <v>52</v>
      </c>
      <c r="B27" s="301"/>
      <c r="C27" s="264">
        <v>1752.4411404371735</v>
      </c>
      <c r="D27" s="265"/>
      <c r="E27" s="264">
        <v>1125.8743432616352</v>
      </c>
      <c r="F27" s="266"/>
      <c r="G27" s="255">
        <f t="shared" si="6"/>
        <v>0.55651574345356081</v>
      </c>
      <c r="H27" s="255"/>
      <c r="J27" s="264">
        <v>1752.4411404371735</v>
      </c>
      <c r="K27" s="265"/>
      <c r="L27" s="264">
        <v>1125.8743432616354</v>
      </c>
      <c r="M27" s="266"/>
      <c r="N27" s="255">
        <f t="shared" si="7"/>
        <v>0.55651574345356036</v>
      </c>
      <c r="O27" s="255"/>
    </row>
    <row r="28" spans="1:15" s="20" customFormat="1" ht="15" customHeight="1" x14ac:dyDescent="0.2">
      <c r="A28" s="306" t="s">
        <v>53</v>
      </c>
      <c r="B28" s="289"/>
      <c r="C28" s="249">
        <v>7422.4348363745694</v>
      </c>
      <c r="D28" s="251"/>
      <c r="E28" s="249">
        <v>8172.2835968397567</v>
      </c>
      <c r="F28" s="251"/>
      <c r="G28" s="251">
        <f t="shared" si="6"/>
        <v>-9.1755107563222027E-2</v>
      </c>
      <c r="H28" s="251"/>
      <c r="J28" s="249">
        <v>7422.4348363745694</v>
      </c>
      <c r="K28" s="251"/>
      <c r="L28" s="249">
        <v>8172.2835968397585</v>
      </c>
      <c r="M28" s="251"/>
      <c r="N28" s="251">
        <f t="shared" si="7"/>
        <v>-9.1755107563222249E-2</v>
      </c>
      <c r="O28" s="251"/>
    </row>
    <row r="29" spans="1:15" s="20" customFormat="1" ht="15" customHeight="1" x14ac:dyDescent="0.2">
      <c r="A29" s="307" t="s">
        <v>54</v>
      </c>
      <c r="B29" s="289"/>
      <c r="C29" s="260">
        <v>2687.886833940594</v>
      </c>
      <c r="D29" s="244"/>
      <c r="E29" s="260">
        <v>2680.7614966408428</v>
      </c>
      <c r="F29" s="245"/>
      <c r="G29" s="245">
        <f t="shared" si="6"/>
        <v>2.6579527155548011E-3</v>
      </c>
      <c r="H29" s="244"/>
      <c r="J29" s="260">
        <v>2687.886833940594</v>
      </c>
      <c r="K29" s="244"/>
      <c r="L29" s="260">
        <v>2680.7614966408419</v>
      </c>
      <c r="M29" s="245"/>
      <c r="N29" s="245">
        <f t="shared" si="7"/>
        <v>2.6579527155550231E-3</v>
      </c>
      <c r="O29" s="244"/>
    </row>
    <row r="30" spans="1:15" s="20" customFormat="1" ht="15" customHeight="1" thickBot="1" x14ac:dyDescent="0.25">
      <c r="A30" s="297" t="s">
        <v>55</v>
      </c>
      <c r="B30" s="299"/>
      <c r="C30" s="252">
        <v>0</v>
      </c>
      <c r="D30" s="127"/>
      <c r="E30" s="252">
        <v>0</v>
      </c>
      <c r="F30" s="127"/>
      <c r="G30" s="127" t="s">
        <v>16</v>
      </c>
      <c r="H30" s="127"/>
      <c r="J30" s="252">
        <v>0</v>
      </c>
      <c r="K30" s="127"/>
      <c r="L30" s="252">
        <v>0</v>
      </c>
      <c r="M30" s="127"/>
      <c r="N30" s="127" t="s">
        <v>16</v>
      </c>
      <c r="O30" s="127"/>
    </row>
    <row r="31" spans="1:15" s="20" customFormat="1" ht="15" customHeight="1" thickBot="1" x14ac:dyDescent="0.25">
      <c r="A31" s="308" t="s">
        <v>56</v>
      </c>
      <c r="B31" s="22"/>
      <c r="C31" s="252">
        <v>4734.5480024339759</v>
      </c>
      <c r="D31" s="267"/>
      <c r="E31" s="252">
        <v>5491.5221001989139</v>
      </c>
      <c r="F31" s="268"/>
      <c r="G31" s="268">
        <f>+C31/E31-1</f>
        <v>-0.13784413209181456</v>
      </c>
      <c r="H31" s="269"/>
      <c r="J31" s="252">
        <v>4734.548002433974</v>
      </c>
      <c r="K31" s="267"/>
      <c r="L31" s="252">
        <v>5491.5221001989157</v>
      </c>
      <c r="M31" s="268"/>
      <c r="N31" s="268">
        <f>+J31/L31-1</f>
        <v>-0.13784413209181523</v>
      </c>
      <c r="O31" s="269"/>
    </row>
    <row r="32" spans="1:15" s="20" customFormat="1" ht="24.75" customHeight="1" thickBot="1" x14ac:dyDescent="0.3">
      <c r="A32" s="309" t="s">
        <v>57</v>
      </c>
      <c r="B32" s="299"/>
      <c r="C32" s="254">
        <v>4342.4254195061712</v>
      </c>
      <c r="D32" s="268">
        <f>+ABS(C32/$C$12)</f>
        <v>6.122527071248527E-2</v>
      </c>
      <c r="E32" s="254">
        <v>5139.3468346357931</v>
      </c>
      <c r="F32" s="513">
        <f>+ABS(E32/$E$12)</f>
        <v>7.3255159085072033E-2</v>
      </c>
      <c r="G32" s="513">
        <f>+C32/E32-1</f>
        <v>-0.15506278147232633</v>
      </c>
      <c r="H32" s="491">
        <v>-0.10386123515904644</v>
      </c>
      <c r="J32" s="254">
        <v>4342.4254195061685</v>
      </c>
      <c r="K32" s="268">
        <f>J32/$J$12</f>
        <v>6.1225270712485236E-2</v>
      </c>
      <c r="L32" s="254">
        <v>5139.3468346357949</v>
      </c>
      <c r="M32" s="513">
        <f>+L32/$L$12</f>
        <v>7.3255159085072061E-2</v>
      </c>
      <c r="N32" s="513">
        <f>+J32/L32-1</f>
        <v>-0.1550627814723271</v>
      </c>
      <c r="O32" s="491">
        <v>-0.10386123515904644</v>
      </c>
    </row>
    <row r="33" spans="1:15" s="20" customFormat="1" ht="15" customHeight="1" thickBot="1" x14ac:dyDescent="0.3">
      <c r="A33" s="310" t="s">
        <v>24</v>
      </c>
      <c r="B33" s="39"/>
      <c r="C33" s="270">
        <v>392.12258292780569</v>
      </c>
      <c r="D33" s="271">
        <f>+ABS(C33/$C$12)</f>
        <v>5.5286640466847836E-3</v>
      </c>
      <c r="E33" s="270">
        <v>352.17526556312072</v>
      </c>
      <c r="F33" s="268">
        <f>+ABS(E33/$E$12)</f>
        <v>5.0198314950818373E-3</v>
      </c>
      <c r="G33" s="268">
        <f>+C33/E33-1</f>
        <v>0.11343021861802272</v>
      </c>
      <c r="H33" s="269"/>
      <c r="J33" s="270">
        <v>392.12258292780569</v>
      </c>
      <c r="K33" s="271">
        <f>J33/$J$12</f>
        <v>5.5286640466847836E-3</v>
      </c>
      <c r="L33" s="270">
        <v>352.17526556312072</v>
      </c>
      <c r="M33" s="268">
        <f>+L33/$L$12</f>
        <v>5.0198314950818373E-3</v>
      </c>
      <c r="N33" s="268">
        <f>+J33/L33-1</f>
        <v>0.11343021861802272</v>
      </c>
      <c r="O33" s="269"/>
    </row>
    <row r="34" spans="1:15" s="20" customFormat="1" ht="12.95" customHeight="1" x14ac:dyDescent="0.25">
      <c r="A34" s="311"/>
      <c r="B34" s="312"/>
      <c r="C34" s="313"/>
      <c r="D34" s="314"/>
      <c r="E34" s="313"/>
      <c r="F34" s="315"/>
      <c r="G34" s="316"/>
      <c r="H34" s="316"/>
      <c r="J34" s="313"/>
      <c r="K34" s="314"/>
      <c r="L34" s="313"/>
      <c r="M34" s="315"/>
      <c r="N34" s="316"/>
      <c r="O34" s="316"/>
    </row>
    <row r="35" spans="1:15" s="20" customFormat="1" ht="30.95" customHeight="1" x14ac:dyDescent="0.25">
      <c r="A35" s="494" t="s">
        <v>165</v>
      </c>
      <c r="C35" s="286">
        <f>+C6</f>
        <v>2026</v>
      </c>
      <c r="D35" s="317" t="str">
        <f>D6</f>
        <v>% de Ing.</v>
      </c>
      <c r="E35" s="286">
        <f>+E6</f>
        <v>2025</v>
      </c>
      <c r="F35" s="317" t="str">
        <f>D35</f>
        <v>% de Ing.</v>
      </c>
      <c r="G35" s="287" t="s">
        <v>101</v>
      </c>
      <c r="H35" s="287" t="s">
        <v>157</v>
      </c>
      <c r="J35" s="286">
        <f>+J6</f>
        <v>2026</v>
      </c>
      <c r="K35" s="317" t="str">
        <f>K6</f>
        <v>% de Ing.</v>
      </c>
      <c r="L35" s="286">
        <f>+L6</f>
        <v>2025</v>
      </c>
      <c r="M35" s="317" t="str">
        <f>K35</f>
        <v>% de Ing.</v>
      </c>
      <c r="N35" s="287" t="s">
        <v>101</v>
      </c>
      <c r="O35" s="287" t="s">
        <v>157</v>
      </c>
    </row>
    <row r="36" spans="1:15" s="20" customFormat="1" ht="15" customHeight="1" thickBot="1" x14ac:dyDescent="0.25">
      <c r="A36" s="318" t="s">
        <v>154</v>
      </c>
      <c r="B36" s="319"/>
      <c r="C36" s="272">
        <v>9031.5228641823414</v>
      </c>
      <c r="D36" s="262">
        <f>+C36/C$12</f>
        <v>0.127338383250448</v>
      </c>
      <c r="E36" s="272">
        <v>9247.7103537690782</v>
      </c>
      <c r="F36" s="262">
        <f>+E36/$E$12</f>
        <v>0.13181490079099312</v>
      </c>
      <c r="G36" s="262">
        <f>C36/E36-1</f>
        <v>-2.3377407089596569E-2</v>
      </c>
      <c r="H36" s="486">
        <v>2.6155641351715886E-2</v>
      </c>
      <c r="J36" s="272">
        <v>9031.5228641823414</v>
      </c>
      <c r="K36" s="262">
        <f>+J36/J$12</f>
        <v>0.127338383250448</v>
      </c>
      <c r="L36" s="272">
        <v>9247.7103537690782</v>
      </c>
      <c r="M36" s="262">
        <f>+L36/$L$12</f>
        <v>0.13181490079099312</v>
      </c>
      <c r="N36" s="262">
        <v>-2.3377407089596569E-2</v>
      </c>
      <c r="O36" s="486">
        <v>2.6155641351715886E-2</v>
      </c>
    </row>
    <row r="37" spans="1:15" s="20" customFormat="1" ht="15" customHeight="1" x14ac:dyDescent="0.2">
      <c r="A37" s="320" t="s">
        <v>58</v>
      </c>
      <c r="B37" s="23"/>
      <c r="C37" s="273">
        <v>3405.9874176175063</v>
      </c>
      <c r="D37" s="274"/>
      <c r="E37" s="273">
        <v>3113.8853915882878</v>
      </c>
      <c r="F37" s="275"/>
      <c r="G37" s="276">
        <f t="shared" ref="G37:G40" si="8">C37/E37-1</f>
        <v>9.3806286775450998E-2</v>
      </c>
      <c r="H37" s="277"/>
      <c r="J37" s="273">
        <v>3405.9874176175063</v>
      </c>
      <c r="K37" s="274"/>
      <c r="L37" s="273">
        <v>3113.8853915882878</v>
      </c>
      <c r="M37" s="275"/>
      <c r="N37" s="276">
        <v>9.3806286775450998E-2</v>
      </c>
      <c r="O37" s="277"/>
    </row>
    <row r="38" spans="1:15" s="20" customFormat="1" ht="15" customHeight="1" thickBot="1" x14ac:dyDescent="0.25">
      <c r="A38" s="24" t="s">
        <v>59</v>
      </c>
      <c r="B38" s="312"/>
      <c r="C38" s="278">
        <v>936.30196554530767</v>
      </c>
      <c r="D38" s="262"/>
      <c r="E38" s="278">
        <v>892.59697836542512</v>
      </c>
      <c r="F38" s="279"/>
      <c r="G38" s="262">
        <f t="shared" si="8"/>
        <v>4.8963852936089625E-2</v>
      </c>
      <c r="H38" s="252"/>
      <c r="J38" s="278">
        <v>936.30196554530767</v>
      </c>
      <c r="K38" s="262"/>
      <c r="L38" s="278">
        <v>892.59697836542523</v>
      </c>
      <c r="M38" s="279"/>
      <c r="N38" s="262">
        <v>4.8963852936089403E-2</v>
      </c>
      <c r="O38" s="252"/>
    </row>
    <row r="39" spans="1:15" s="23" customFormat="1" ht="15" customHeight="1" thickBot="1" x14ac:dyDescent="0.25">
      <c r="A39" s="321" t="s">
        <v>166</v>
      </c>
      <c r="B39" s="312"/>
      <c r="C39" s="270">
        <v>13373.812247345157</v>
      </c>
      <c r="D39" s="262">
        <f>+C39/$C$12</f>
        <v>0.18856173594220887</v>
      </c>
      <c r="E39" s="270">
        <v>13254.192723722792</v>
      </c>
      <c r="F39" s="262">
        <f>+E39/$E$12</f>
        <v>0.18892245021819476</v>
      </c>
      <c r="G39" s="262">
        <f t="shared" si="8"/>
        <v>9.025032766293295E-3</v>
      </c>
      <c r="H39" s="280">
        <v>6.1378291024846154E-2</v>
      </c>
      <c r="J39" s="270">
        <v>13373.812247345157</v>
      </c>
      <c r="K39" s="262">
        <f>+J39/$J$12</f>
        <v>0.18856173594220887</v>
      </c>
      <c r="L39" s="270">
        <v>13254.192723722792</v>
      </c>
      <c r="M39" s="262">
        <f>+L39/$L$12</f>
        <v>0.18892245021819476</v>
      </c>
      <c r="N39" s="262">
        <v>9.025032766293295E-3</v>
      </c>
      <c r="O39" s="280">
        <v>6.1378291024846154E-2</v>
      </c>
    </row>
    <row r="40" spans="1:15" s="20" customFormat="1" ht="15" customHeight="1" thickBot="1" x14ac:dyDescent="0.3">
      <c r="A40" s="323" t="s">
        <v>160</v>
      </c>
      <c r="B40" s="322"/>
      <c r="C40" s="324">
        <v>3138.4966636947674</v>
      </c>
      <c r="D40" s="325"/>
      <c r="E40" s="324">
        <v>4227.5387598755815</v>
      </c>
      <c r="F40" s="326"/>
      <c r="G40" s="281">
        <f t="shared" si="8"/>
        <v>-0.25760664964615609</v>
      </c>
      <c r="H40" s="327"/>
      <c r="J40" s="324">
        <v>3138.4966636947674</v>
      </c>
      <c r="K40" s="325"/>
      <c r="L40" s="324">
        <v>4227.5387598755815</v>
      </c>
      <c r="M40" s="326"/>
      <c r="N40" s="281">
        <v>-0.25760664964615609</v>
      </c>
      <c r="O40" s="327"/>
    </row>
    <row r="41" spans="1:15" s="20" customFormat="1" ht="8.25" customHeight="1" x14ac:dyDescent="0.25">
      <c r="A41" s="23"/>
      <c r="B41" s="23"/>
      <c r="C41" s="23"/>
      <c r="D41" s="23"/>
      <c r="E41" s="23"/>
      <c r="F41" s="23"/>
      <c r="G41" s="23"/>
      <c r="H41" s="23"/>
    </row>
    <row r="42" spans="1:15" s="20" customFormat="1" ht="11.25" x14ac:dyDescent="0.25">
      <c r="A42" s="25"/>
      <c r="B42" s="22"/>
      <c r="C42" s="26"/>
      <c r="D42" s="27"/>
      <c r="E42" s="26"/>
      <c r="F42" s="27"/>
      <c r="G42" s="28"/>
      <c r="H42" s="29"/>
    </row>
    <row r="43" spans="1:15" s="30" customFormat="1" ht="18" customHeight="1" x14ac:dyDescent="0.2">
      <c r="A43" s="537"/>
      <c r="B43" s="537"/>
      <c r="C43" s="537"/>
      <c r="D43" s="537"/>
      <c r="E43" s="537"/>
      <c r="F43" s="537"/>
      <c r="G43" s="537"/>
      <c r="H43" s="537"/>
    </row>
    <row r="44" spans="1:15" s="20" customFormat="1" ht="11.1" customHeight="1" x14ac:dyDescent="0.25">
      <c r="A44" s="31"/>
    </row>
    <row r="45" spans="1:15" s="20" customFormat="1" ht="11.1" customHeight="1" x14ac:dyDescent="0.25">
      <c r="A45" s="537"/>
      <c r="B45" s="537"/>
      <c r="C45" s="537"/>
      <c r="D45" s="537"/>
      <c r="E45" s="537"/>
      <c r="F45" s="537"/>
      <c r="G45" s="537"/>
      <c r="H45" s="537"/>
    </row>
    <row r="46" spans="1:15" s="20" customFormat="1" ht="11.1" customHeight="1" x14ac:dyDescent="0.25">
      <c r="A46" s="536"/>
      <c r="B46" s="536"/>
      <c r="C46" s="536"/>
      <c r="D46" s="536"/>
      <c r="E46" s="536"/>
      <c r="F46" s="536"/>
      <c r="G46" s="536"/>
      <c r="H46" s="536"/>
    </row>
    <row r="47" spans="1:15" s="20" customFormat="1" ht="11.1" customHeight="1" x14ac:dyDescent="0.25">
      <c r="A47" s="536"/>
      <c r="B47" s="536"/>
      <c r="C47" s="536"/>
      <c r="D47" s="536"/>
      <c r="E47" s="536"/>
      <c r="F47" s="536"/>
      <c r="G47" s="536"/>
      <c r="H47" s="536"/>
    </row>
    <row r="48" spans="1:15" s="20" customFormat="1" ht="11.1" customHeight="1" x14ac:dyDescent="0.25">
      <c r="A48" s="538"/>
      <c r="B48" s="538"/>
      <c r="C48" s="538"/>
      <c r="D48" s="538"/>
      <c r="E48" s="538"/>
      <c r="F48" s="538"/>
      <c r="G48" s="538"/>
      <c r="H48" s="538"/>
    </row>
    <row r="49" spans="1:8" s="20" customFormat="1" ht="11.1" customHeight="1" x14ac:dyDescent="0.25">
      <c r="A49" s="535"/>
      <c r="B49" s="535"/>
      <c r="C49" s="535"/>
      <c r="D49" s="535"/>
      <c r="E49" s="535"/>
      <c r="F49" s="535"/>
      <c r="G49" s="535"/>
      <c r="H49" s="535"/>
    </row>
    <row r="50" spans="1:8" s="20" customFormat="1" ht="11.1" customHeight="1" x14ac:dyDescent="0.25">
      <c r="A50" s="535"/>
      <c r="B50" s="535"/>
      <c r="C50" s="535"/>
      <c r="D50" s="535"/>
      <c r="E50" s="535"/>
      <c r="F50" s="535"/>
      <c r="G50" s="535"/>
      <c r="H50" s="535"/>
    </row>
    <row r="51" spans="1:8" s="20" customFormat="1" ht="11.1" customHeight="1" x14ac:dyDescent="0.25">
      <c r="A51" s="535"/>
      <c r="B51" s="535"/>
      <c r="C51" s="535"/>
      <c r="D51" s="535"/>
      <c r="E51" s="535"/>
      <c r="F51" s="535"/>
      <c r="G51" s="535"/>
      <c r="H51" s="535"/>
    </row>
    <row r="52" spans="1:8" s="32" customFormat="1" ht="15.75" customHeight="1" x14ac:dyDescent="0.25">
      <c r="A52" s="535"/>
      <c r="B52" s="535"/>
      <c r="C52" s="535"/>
      <c r="D52" s="535"/>
      <c r="E52" s="535"/>
      <c r="F52" s="535"/>
      <c r="G52" s="535"/>
      <c r="H52" s="535"/>
    </row>
    <row r="53" spans="1:8" s="32" customFormat="1" ht="15.75" customHeight="1" x14ac:dyDescent="0.25">
      <c r="A53" s="536"/>
      <c r="B53" s="536"/>
      <c r="C53" s="536"/>
      <c r="D53" s="536"/>
      <c r="E53" s="536"/>
      <c r="F53" s="536"/>
      <c r="G53" s="536"/>
      <c r="H53" s="536"/>
    </row>
    <row r="54" spans="1:8" s="32" customFormat="1" ht="15.75" customHeight="1" x14ac:dyDescent="0.25">
      <c r="B54" s="33"/>
      <c r="C54" s="34"/>
      <c r="D54" s="34"/>
      <c r="E54" s="34"/>
      <c r="F54" s="34"/>
      <c r="G54" s="34"/>
      <c r="H54" s="34"/>
    </row>
    <row r="55" spans="1:8" s="32" customFormat="1" ht="15.75" customHeight="1" x14ac:dyDescent="0.25">
      <c r="A55" s="35"/>
      <c r="B55" s="33"/>
      <c r="C55" s="34"/>
      <c r="D55" s="34"/>
      <c r="E55" s="34"/>
      <c r="F55" s="34"/>
      <c r="G55" s="34"/>
      <c r="H55" s="34"/>
    </row>
    <row r="56" spans="1:8" ht="18" x14ac:dyDescent="0.25">
      <c r="A56" s="35"/>
      <c r="B56" s="33"/>
      <c r="C56" s="34"/>
      <c r="D56" s="34"/>
      <c r="E56" s="34"/>
      <c r="F56" s="34"/>
      <c r="G56" s="34"/>
      <c r="H56" s="34"/>
    </row>
    <row r="57" spans="1:8" ht="16.5" x14ac:dyDescent="0.25">
      <c r="A57" s="37"/>
      <c r="B57" s="33"/>
      <c r="C57" s="34"/>
      <c r="D57" s="34"/>
      <c r="E57" s="34"/>
      <c r="F57" s="34"/>
      <c r="G57" s="34"/>
      <c r="H57" s="34"/>
    </row>
  </sheetData>
  <mergeCells count="15">
    <mergeCell ref="J5:O5"/>
    <mergeCell ref="A43:H43"/>
    <mergeCell ref="C5:H5"/>
    <mergeCell ref="A1:O1"/>
    <mergeCell ref="A2:O2"/>
    <mergeCell ref="A3:O3"/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  <ignoredErrors>
    <ignoredError sqref="D35 K35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O20"/>
  <sheetViews>
    <sheetView showGridLines="0" topLeftCell="A5" zoomScale="112" workbookViewId="0">
      <selection activeCell="Q8" sqref="Q8"/>
    </sheetView>
  </sheetViews>
  <sheetFormatPr baseColWidth="10" defaultRowHeight="15" x14ac:dyDescent="0.25"/>
  <cols>
    <col min="1" max="1" width="51.140625" customWidth="1"/>
    <col min="2" max="2" width="1.7109375" customWidth="1"/>
    <col min="3" max="6" width="7.7109375" customWidth="1"/>
    <col min="7" max="7" width="12.140625" customWidth="1"/>
    <col min="8" max="8" width="15.5703125" customWidth="1"/>
    <col min="9" max="9" width="2.7109375" customWidth="1"/>
    <col min="10" max="13" width="7.7109375" hidden="1" customWidth="1"/>
    <col min="14" max="14" width="12.5703125" hidden="1" customWidth="1"/>
    <col min="15" max="15" width="17.42578125" hidden="1" customWidth="1"/>
    <col min="16" max="16" width="11.42578125" customWidth="1"/>
  </cols>
  <sheetData>
    <row r="1" spans="1:15" x14ac:dyDescent="0.25">
      <c r="A1" s="540" t="s">
        <v>60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</row>
    <row r="2" spans="1:15" x14ac:dyDescent="0.25">
      <c r="A2" s="540" t="s">
        <v>61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</row>
    <row r="3" spans="1:15" x14ac:dyDescent="0.25">
      <c r="A3" s="542" t="s">
        <v>38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</row>
    <row r="4" spans="1:15" x14ac:dyDescent="0.25">
      <c r="A4" s="40"/>
      <c r="B4" s="41"/>
      <c r="C4" s="41"/>
      <c r="D4" s="41"/>
      <c r="E4" s="41"/>
      <c r="F4" s="41"/>
      <c r="G4" s="41"/>
      <c r="H4" s="41"/>
    </row>
    <row r="5" spans="1:15" ht="15" customHeight="1" x14ac:dyDescent="0.3">
      <c r="A5" s="40"/>
      <c r="B5" s="41"/>
      <c r="C5" s="539" t="s">
        <v>191</v>
      </c>
      <c r="D5" s="539"/>
      <c r="E5" s="539"/>
      <c r="F5" s="539"/>
      <c r="G5" s="539"/>
      <c r="H5" s="539"/>
      <c r="J5" s="539" t="s">
        <v>178</v>
      </c>
      <c r="K5" s="539"/>
      <c r="L5" s="539"/>
      <c r="M5" s="539"/>
      <c r="N5" s="539"/>
      <c r="O5" s="539"/>
    </row>
    <row r="6" spans="1:15" x14ac:dyDescent="0.25">
      <c r="A6" s="340"/>
      <c r="B6" s="341"/>
      <c r="C6" s="342">
        <v>2026</v>
      </c>
      <c r="D6" s="343" t="s">
        <v>115</v>
      </c>
      <c r="E6" s="342">
        <v>2025</v>
      </c>
      <c r="F6" s="343" t="str">
        <f>D6</f>
        <v>% de Ing.</v>
      </c>
      <c r="G6" s="342" t="s">
        <v>101</v>
      </c>
      <c r="H6" s="342" t="s">
        <v>158</v>
      </c>
      <c r="J6" s="342">
        <v>2025</v>
      </c>
      <c r="K6" s="343" t="s">
        <v>115</v>
      </c>
      <c r="L6" s="342">
        <v>2024</v>
      </c>
      <c r="M6" s="343" t="str">
        <f>K6</f>
        <v>% de Ing.</v>
      </c>
      <c r="N6" s="342" t="s">
        <v>101</v>
      </c>
      <c r="O6" s="342" t="s">
        <v>158</v>
      </c>
    </row>
    <row r="7" spans="1:15" x14ac:dyDescent="0.25">
      <c r="A7" s="344" t="s">
        <v>91</v>
      </c>
      <c r="B7" s="289"/>
      <c r="C7" s="241">
        <v>2815.3447958129223</v>
      </c>
      <c r="D7" s="241"/>
      <c r="E7" s="241">
        <v>2903.0798963799662</v>
      </c>
      <c r="F7" s="241"/>
      <c r="G7" s="242">
        <v>-3.0221386836940423E-2</v>
      </c>
      <c r="H7" s="242">
        <v>-3.0221386836940423E-2</v>
      </c>
      <c r="J7" s="241">
        <v>2815.3447958129223</v>
      </c>
      <c r="K7" s="241"/>
      <c r="L7" s="241">
        <v>2903.0798963799662</v>
      </c>
      <c r="M7" s="241"/>
      <c r="N7" s="242">
        <v>-3.0221386836940423E-2</v>
      </c>
      <c r="O7" s="242">
        <v>-3.0221386836940423E-2</v>
      </c>
    </row>
    <row r="8" spans="1:15" x14ac:dyDescent="0.25">
      <c r="A8" s="345" t="s">
        <v>92</v>
      </c>
      <c r="B8" s="289"/>
      <c r="C8" s="244">
        <v>544.535972112428</v>
      </c>
      <c r="D8" s="244"/>
      <c r="E8" s="244">
        <v>553.27423537943469</v>
      </c>
      <c r="F8" s="244"/>
      <c r="G8" s="245">
        <v>-1.5793728874821E-2</v>
      </c>
      <c r="H8" s="245">
        <v>-1.5793728874821E-2</v>
      </c>
      <c r="J8" s="244">
        <v>544.535972112428</v>
      </c>
      <c r="K8" s="244"/>
      <c r="L8" s="244">
        <v>553.27423537943469</v>
      </c>
      <c r="M8" s="244"/>
      <c r="N8" s="245">
        <v>-1.5793728874821E-2</v>
      </c>
      <c r="O8" s="245">
        <v>-1.5793728874821E-2</v>
      </c>
    </row>
    <row r="9" spans="1:15" ht="15.75" thickBot="1" x14ac:dyDescent="0.3">
      <c r="A9" s="346" t="s">
        <v>39</v>
      </c>
      <c r="B9" s="289"/>
      <c r="C9" s="328">
        <v>70.861015411289927</v>
      </c>
      <c r="D9" s="328"/>
      <c r="E9" s="328">
        <v>71.081630756226943</v>
      </c>
      <c r="F9" s="329"/>
      <c r="G9" s="262">
        <v>-3.1036899771420545E-3</v>
      </c>
      <c r="H9" s="329"/>
      <c r="J9" s="328">
        <v>70.861015411289927</v>
      </c>
      <c r="K9" s="328"/>
      <c r="L9" s="328">
        <v>71.081630756226943</v>
      </c>
      <c r="M9" s="329"/>
      <c r="N9" s="262">
        <v>-3.1036899771420545E-3</v>
      </c>
      <c r="O9" s="329"/>
    </row>
    <row r="10" spans="1:15" x14ac:dyDescent="0.25">
      <c r="A10" s="347" t="s">
        <v>40</v>
      </c>
      <c r="B10" s="289"/>
      <c r="C10" s="249">
        <v>39105.799093990405</v>
      </c>
      <c r="D10" s="250"/>
      <c r="E10" s="264">
        <v>39662.132918080526</v>
      </c>
      <c r="F10" s="330"/>
      <c r="G10" s="250"/>
      <c r="H10" s="330"/>
      <c r="J10" s="249">
        <v>39105.799093990405</v>
      </c>
      <c r="K10" s="250"/>
      <c r="L10" s="264">
        <v>39662.132918080526</v>
      </c>
      <c r="M10" s="330"/>
      <c r="N10" s="250"/>
      <c r="O10" s="330"/>
    </row>
    <row r="11" spans="1:15" ht="15.75" thickBot="1" x14ac:dyDescent="0.3">
      <c r="A11" s="346" t="s">
        <v>147</v>
      </c>
      <c r="B11" s="289"/>
      <c r="C11" s="261">
        <v>11.071693672451699</v>
      </c>
      <c r="D11" s="329"/>
      <c r="E11" s="331">
        <v>6.9445405352546006</v>
      </c>
      <c r="F11" s="248"/>
      <c r="G11" s="329"/>
      <c r="H11" s="248"/>
      <c r="J11" s="261">
        <v>11.071693672451699</v>
      </c>
      <c r="K11" s="329"/>
      <c r="L11" s="331">
        <v>6.9445405352546006</v>
      </c>
      <c r="M11" s="248"/>
      <c r="N11" s="329"/>
      <c r="O11" s="248"/>
    </row>
    <row r="12" spans="1:15" ht="15.75" thickBot="1" x14ac:dyDescent="0.3">
      <c r="A12" s="348" t="s">
        <v>93</v>
      </c>
      <c r="B12" s="304"/>
      <c r="C12" s="332">
        <v>39116.870787662861</v>
      </c>
      <c r="D12" s="333">
        <f>+ABS(C12/$C$12)</f>
        <v>1</v>
      </c>
      <c r="E12" s="334">
        <v>39669.077458615771</v>
      </c>
      <c r="F12" s="333">
        <f>+ABS(E12/$E$12)</f>
        <v>1</v>
      </c>
      <c r="G12" s="333">
        <f>C12/E12-1</f>
        <v>-1.3920330552909643E-2</v>
      </c>
      <c r="H12" s="333">
        <v>1.3593968010365609E-2</v>
      </c>
      <c r="J12" s="332">
        <v>39116.870787662861</v>
      </c>
      <c r="K12" s="333">
        <f>+J12/$J$12</f>
        <v>1</v>
      </c>
      <c r="L12" s="334">
        <v>39669.077458615771</v>
      </c>
      <c r="M12" s="333">
        <f>L12/$L$12</f>
        <v>1</v>
      </c>
      <c r="N12" s="333">
        <v>-1.3920330552909643E-2</v>
      </c>
      <c r="O12" s="333">
        <v>1.3593968010365609E-2</v>
      </c>
    </row>
    <row r="13" spans="1:15" ht="15.75" thickBot="1" x14ac:dyDescent="0.3">
      <c r="A13" s="347" t="s">
        <v>42</v>
      </c>
      <c r="B13" s="304"/>
      <c r="C13" s="335">
        <v>20096.432773830773</v>
      </c>
      <c r="D13" s="127">
        <f>+ABS(C13/$C$12)</f>
        <v>0.51375358941464766</v>
      </c>
      <c r="E13" s="261">
        <v>20783.426287652681</v>
      </c>
      <c r="F13" s="127">
        <f>+ABS(E13/$E$12)</f>
        <v>0.52392008131105916</v>
      </c>
      <c r="G13" s="127"/>
      <c r="H13" s="127"/>
      <c r="J13" s="335">
        <v>20096.432773830773</v>
      </c>
      <c r="K13" s="127">
        <f>+J13/$J$12</f>
        <v>0.51375358941464766</v>
      </c>
      <c r="L13" s="261">
        <v>20783.426287652681</v>
      </c>
      <c r="M13" s="127">
        <f>L13/$L$12</f>
        <v>0.52392008131105916</v>
      </c>
      <c r="N13" s="127"/>
      <c r="O13" s="127"/>
    </row>
    <row r="14" spans="1:15" ht="15.75" thickBot="1" x14ac:dyDescent="0.3">
      <c r="A14" s="348" t="s">
        <v>2</v>
      </c>
      <c r="B14" s="289"/>
      <c r="C14" s="261">
        <v>19020.438013832092</v>
      </c>
      <c r="D14" s="256">
        <f>+ABS(C14/$C$12)</f>
        <v>0.4862464105853524</v>
      </c>
      <c r="E14" s="337">
        <v>18885.65117096309</v>
      </c>
      <c r="F14" s="256">
        <f>+ABS(E14/$E$12)</f>
        <v>0.47607991868894078</v>
      </c>
      <c r="G14" s="256">
        <f>C14/E14-1</f>
        <v>7.1369973769417339E-3</v>
      </c>
      <c r="H14" s="256">
        <v>3.6837435695025622E-2</v>
      </c>
      <c r="J14" s="261">
        <v>19020.438013832092</v>
      </c>
      <c r="K14" s="256">
        <f>+J14/$J$12</f>
        <v>0.4862464105853524</v>
      </c>
      <c r="L14" s="337">
        <v>18885.65117096309</v>
      </c>
      <c r="M14" s="256">
        <f>L14/$L$12</f>
        <v>0.47607991868894078</v>
      </c>
      <c r="N14" s="256">
        <v>7.1369973769417339E-3</v>
      </c>
      <c r="O14" s="256">
        <v>3.6837435695025622E-2</v>
      </c>
    </row>
    <row r="15" spans="1:15" x14ac:dyDescent="0.25">
      <c r="A15" s="349" t="s">
        <v>148</v>
      </c>
      <c r="B15" s="350"/>
      <c r="C15" s="249">
        <v>14479.395473372057</v>
      </c>
      <c r="D15" s="488">
        <f>+ABS(C15/$C$12)</f>
        <v>0.37015730506589345</v>
      </c>
      <c r="E15" s="336">
        <v>13360.370336253296</v>
      </c>
      <c r="F15" s="488">
        <f>+ABS(E15/$E$12)</f>
        <v>0.33679558971824647</v>
      </c>
      <c r="G15" s="242"/>
      <c r="H15" s="242"/>
      <c r="J15" s="249">
        <v>14479.395473372057</v>
      </c>
      <c r="K15" s="488">
        <f>+J15/$J$12</f>
        <v>0.37015730506589345</v>
      </c>
      <c r="L15" s="336">
        <v>13360.370336253296</v>
      </c>
      <c r="M15" s="488">
        <f>L15/$L$12</f>
        <v>0.33679558971824647</v>
      </c>
      <c r="N15" s="242"/>
      <c r="O15" s="242"/>
    </row>
    <row r="16" spans="1:15" x14ac:dyDescent="0.25">
      <c r="A16" s="351" t="s">
        <v>149</v>
      </c>
      <c r="B16" s="299"/>
      <c r="C16" s="336">
        <v>131.7901257911727</v>
      </c>
      <c r="D16" s="242">
        <f>+ABS(C16/$C$12)</f>
        <v>3.3691377438283794E-3</v>
      </c>
      <c r="E16" s="336">
        <v>156.33283470259471</v>
      </c>
      <c r="F16" s="242">
        <v>3.9409243853902789E-3</v>
      </c>
      <c r="G16" s="242"/>
      <c r="H16" s="242"/>
      <c r="J16" s="336">
        <v>131.7901257911727</v>
      </c>
      <c r="K16" s="242">
        <f>+J16/$J$12</f>
        <v>3.3691377438283794E-3</v>
      </c>
      <c r="L16" s="336">
        <v>156.33283470259471</v>
      </c>
      <c r="M16" s="242">
        <v>3.9409243853902789E-3</v>
      </c>
      <c r="N16" s="242"/>
      <c r="O16" s="242"/>
    </row>
    <row r="17" spans="1:15" ht="27.75" thickBot="1" x14ac:dyDescent="0.3">
      <c r="A17" s="347" t="s">
        <v>94</v>
      </c>
      <c r="B17" s="289"/>
      <c r="C17" s="252">
        <v>-51.657147659999993</v>
      </c>
      <c r="D17" s="262">
        <v>1.3205848683656013E-3</v>
      </c>
      <c r="E17" s="261">
        <v>-30.745026879999998</v>
      </c>
      <c r="F17" s="127">
        <v>7.7503760736745972E-4</v>
      </c>
      <c r="G17" s="127"/>
      <c r="H17" s="127"/>
      <c r="J17" s="252">
        <v>-51.657147659999993</v>
      </c>
      <c r="K17" s="262">
        <v>1.3205848683656013E-3</v>
      </c>
      <c r="L17" s="261">
        <v>-30.745026879999998</v>
      </c>
      <c r="M17" s="127">
        <v>7.7503760736745972E-4</v>
      </c>
      <c r="N17" s="127"/>
      <c r="O17" s="127"/>
    </row>
    <row r="18" spans="1:15" ht="15.75" thickBot="1" x14ac:dyDescent="0.3">
      <c r="A18" s="352" t="s">
        <v>95</v>
      </c>
      <c r="B18" s="289"/>
      <c r="C18" s="261">
        <v>4460.9095623288613</v>
      </c>
      <c r="D18" s="127">
        <f>+ABS(C18/$C$12)</f>
        <v>0.11404055264399614</v>
      </c>
      <c r="E18" s="337">
        <v>5399.6930268871984</v>
      </c>
      <c r="F18" s="256">
        <f>+ABS(E18/$E$12)</f>
        <v>0.1361184421926715</v>
      </c>
      <c r="G18" s="256">
        <v>-0.17385867305488745</v>
      </c>
      <c r="H18" s="256">
        <v>-0.14205817317571579</v>
      </c>
      <c r="J18" s="261">
        <v>4460.9095623288613</v>
      </c>
      <c r="K18" s="127">
        <f>+J18/$J$12</f>
        <v>0.11404055264399614</v>
      </c>
      <c r="L18" s="337">
        <v>5399.6930268871984</v>
      </c>
      <c r="M18" s="256">
        <f t="shared" ref="M18:M20" si="0">L18/$L$12</f>
        <v>0.1361184421926715</v>
      </c>
      <c r="N18" s="256">
        <v>-0.17385867305488745</v>
      </c>
      <c r="O18" s="256">
        <v>-0.14205817317571579</v>
      </c>
    </row>
    <row r="19" spans="1:15" ht="15.75" thickBot="1" x14ac:dyDescent="0.3">
      <c r="A19" s="353" t="s">
        <v>150</v>
      </c>
      <c r="B19" s="289"/>
      <c r="C19" s="337">
        <v>2666.6253210038999</v>
      </c>
      <c r="D19" s="256">
        <f>+ABS(C19/$C$12)</f>
        <v>6.8170721924028024E-2</v>
      </c>
      <c r="E19" s="261">
        <v>2508.491433174288</v>
      </c>
      <c r="F19" s="127">
        <f>+ABS(E19/$E$12)</f>
        <v>6.3235436614104218E-2</v>
      </c>
      <c r="G19" s="256"/>
      <c r="H19" s="127"/>
      <c r="J19" s="337">
        <v>2666.6253210038999</v>
      </c>
      <c r="K19" s="256">
        <f>+J19/$J$12</f>
        <v>6.8170721924028024E-2</v>
      </c>
      <c r="L19" s="261">
        <v>2508.491433174288</v>
      </c>
      <c r="M19" s="127">
        <f t="shared" si="0"/>
        <v>6.3235436614104218E-2</v>
      </c>
      <c r="N19" s="256"/>
      <c r="O19" s="127"/>
    </row>
    <row r="20" spans="1:15" ht="15.75" thickBot="1" x14ac:dyDescent="0.3">
      <c r="A20" s="354" t="s">
        <v>167</v>
      </c>
      <c r="B20" s="289"/>
      <c r="C20" s="338">
        <v>7127.5348833327607</v>
      </c>
      <c r="D20" s="339">
        <f>+ABS(C20/$C$12)</f>
        <v>0.18221127456802416</v>
      </c>
      <c r="E20" s="338">
        <v>7908.1844600614859</v>
      </c>
      <c r="F20" s="339">
        <f>+ABS(E20/$E$12)</f>
        <v>0.19935387880677569</v>
      </c>
      <c r="G20" s="339">
        <v>-9.8714133524732683E-2</v>
      </c>
      <c r="H20" s="339">
        <v>-6.6358449006989395E-2</v>
      </c>
      <c r="J20" s="338">
        <v>7127.5348833327607</v>
      </c>
      <c r="K20" s="339">
        <f>+J20/$J$12</f>
        <v>0.18221127456802416</v>
      </c>
      <c r="L20" s="338">
        <v>7908.1844600614859</v>
      </c>
      <c r="M20" s="339">
        <f t="shared" si="0"/>
        <v>0.19935387880677569</v>
      </c>
      <c r="N20" s="339">
        <v>-9.8714133524732683E-2</v>
      </c>
      <c r="O20" s="339">
        <v>-6.6358449006989395E-2</v>
      </c>
    </row>
  </sheetData>
  <mergeCells count="5">
    <mergeCell ref="J5:O5"/>
    <mergeCell ref="C5:H5"/>
    <mergeCell ref="A1:O1"/>
    <mergeCell ref="A2:O2"/>
    <mergeCell ref="A3:O3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O20"/>
  <sheetViews>
    <sheetView showGridLines="0" zoomScale="94" zoomScaleNormal="100" workbookViewId="0">
      <selection activeCell="H32" sqref="H32"/>
    </sheetView>
  </sheetViews>
  <sheetFormatPr baseColWidth="10" defaultRowHeight="15" x14ac:dyDescent="0.25"/>
  <cols>
    <col min="1" max="1" width="51.140625" customWidth="1"/>
    <col min="2" max="2" width="1.7109375" customWidth="1"/>
    <col min="3" max="3" width="7.7109375" customWidth="1"/>
    <col min="4" max="4" width="10" bestFit="1" customWidth="1"/>
    <col min="5" max="6" width="7.7109375" customWidth="1"/>
    <col min="7" max="7" width="11.42578125" customWidth="1"/>
    <col min="8" max="8" width="14.140625" customWidth="1"/>
    <col min="9" max="9" width="2.7109375" customWidth="1"/>
    <col min="10" max="13" width="7.7109375" hidden="1" customWidth="1"/>
    <col min="14" max="14" width="10.85546875" hidden="1" customWidth="1"/>
    <col min="15" max="15" width="13.85546875" hidden="1" customWidth="1"/>
  </cols>
  <sheetData>
    <row r="1" spans="1:15" x14ac:dyDescent="0.25">
      <c r="A1" s="540" t="s">
        <v>62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</row>
    <row r="2" spans="1:15" x14ac:dyDescent="0.25">
      <c r="A2" s="540" t="s">
        <v>61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</row>
    <row r="3" spans="1:15" x14ac:dyDescent="0.25">
      <c r="A3" s="542" t="s">
        <v>38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</row>
    <row r="4" spans="1:15" x14ac:dyDescent="0.25">
      <c r="A4" s="40"/>
      <c r="B4" s="41"/>
      <c r="C4" s="41"/>
      <c r="D4" s="41"/>
      <c r="E4" s="41"/>
      <c r="F4" s="41"/>
      <c r="G4" s="41"/>
      <c r="H4" s="41"/>
    </row>
    <row r="5" spans="1:15" ht="15.75" x14ac:dyDescent="0.3">
      <c r="A5" s="40"/>
      <c r="B5" s="41"/>
      <c r="C5" s="539" t="str">
        <f>'Div Mex&amp;CA'!C5</f>
        <v>Por el primer trimestre de:</v>
      </c>
      <c r="D5" s="539"/>
      <c r="E5" s="539"/>
      <c r="F5" s="539"/>
      <c r="G5" s="539"/>
      <c r="H5" s="539"/>
      <c r="J5" s="539" t="str">
        <f>'Div Mex&amp;CA'!J5</f>
        <v>Por el año completo:</v>
      </c>
      <c r="K5" s="539"/>
      <c r="L5" s="539"/>
      <c r="M5" s="539"/>
      <c r="N5" s="539"/>
      <c r="O5" s="539"/>
    </row>
    <row r="6" spans="1:15" ht="27" x14ac:dyDescent="0.25">
      <c r="A6" s="340"/>
      <c r="B6" s="341"/>
      <c r="C6" s="342">
        <f>+'Div Mex&amp;CA'!C6</f>
        <v>2026</v>
      </c>
      <c r="D6" s="343" t="s">
        <v>115</v>
      </c>
      <c r="E6" s="342">
        <f>+'Div Mex&amp;CA'!E6</f>
        <v>2025</v>
      </c>
      <c r="F6" s="343" t="str">
        <f>D6</f>
        <v>% de Ing.</v>
      </c>
      <c r="G6" s="342" t="s">
        <v>101</v>
      </c>
      <c r="H6" s="342" t="s">
        <v>158</v>
      </c>
      <c r="J6" s="342">
        <v>2025</v>
      </c>
      <c r="K6" s="343" t="s">
        <v>115</v>
      </c>
      <c r="L6" s="342">
        <v>2024</v>
      </c>
      <c r="M6" s="343" t="str">
        <f>K6</f>
        <v>% de Ing.</v>
      </c>
      <c r="N6" s="342" t="s">
        <v>101</v>
      </c>
      <c r="O6" s="342" t="s">
        <v>158</v>
      </c>
    </row>
    <row r="7" spans="1:15" x14ac:dyDescent="0.25">
      <c r="A7" s="344" t="s">
        <v>91</v>
      </c>
      <c r="B7" s="289"/>
      <c r="C7" s="241">
        <v>3175.4809038050003</v>
      </c>
      <c r="D7" s="241"/>
      <c r="E7" s="241">
        <v>3018.71674325101</v>
      </c>
      <c r="F7" s="241"/>
      <c r="G7" s="242">
        <v>5.1930728811992788E-2</v>
      </c>
      <c r="H7" s="242">
        <v>5.1930728811992788E-2</v>
      </c>
      <c r="J7" s="241">
        <v>3175.4809038050003</v>
      </c>
      <c r="K7" s="241"/>
      <c r="L7" s="241">
        <v>3018.71674325101</v>
      </c>
      <c r="M7" s="241"/>
      <c r="N7" s="242">
        <v>5.1930728811992788E-2</v>
      </c>
      <c r="O7" s="242">
        <v>5.1930728811992788E-2</v>
      </c>
    </row>
    <row r="8" spans="1:15" x14ac:dyDescent="0.25">
      <c r="A8" s="345" t="s">
        <v>92</v>
      </c>
      <c r="B8" s="289"/>
      <c r="C8" s="244">
        <v>453.89518795333515</v>
      </c>
      <c r="D8" s="244"/>
      <c r="E8" s="244">
        <v>433.20580970161728</v>
      </c>
      <c r="F8" s="244"/>
      <c r="G8" s="245">
        <v>4.775877374767501E-2</v>
      </c>
      <c r="H8" s="245">
        <v>4.7758773747674788E-2</v>
      </c>
      <c r="J8" s="244">
        <v>453.89518795333515</v>
      </c>
      <c r="K8" s="244"/>
      <c r="L8" s="244">
        <v>433.20580970161728</v>
      </c>
      <c r="M8" s="244"/>
      <c r="N8" s="245">
        <v>4.775877374767501E-2</v>
      </c>
      <c r="O8" s="245">
        <v>4.7758773747674788E-2</v>
      </c>
    </row>
    <row r="9" spans="1:15" ht="15.75" thickBot="1" x14ac:dyDescent="0.3">
      <c r="A9" s="346" t="s">
        <v>39</v>
      </c>
      <c r="B9" s="289"/>
      <c r="C9" s="328">
        <v>65.969171555727399</v>
      </c>
      <c r="D9" s="328"/>
      <c r="E9" s="328">
        <v>66.317834714574431</v>
      </c>
      <c r="F9" s="329"/>
      <c r="G9" s="262">
        <v>-5.2574569170970031E-3</v>
      </c>
      <c r="H9" s="329"/>
      <c r="J9" s="328">
        <v>65.969171555727385</v>
      </c>
      <c r="K9" s="328"/>
      <c r="L9" s="328">
        <v>66.317834714574431</v>
      </c>
      <c r="M9" s="329"/>
      <c r="N9" s="262">
        <v>-5.2574569170971142E-3</v>
      </c>
      <c r="O9" s="329"/>
    </row>
    <row r="10" spans="1:15" x14ac:dyDescent="0.25">
      <c r="A10" s="347" t="s">
        <v>40</v>
      </c>
      <c r="B10" s="289"/>
      <c r="C10" s="249">
        <v>31524.724955494527</v>
      </c>
      <c r="D10" s="250"/>
      <c r="E10" s="249">
        <v>30410.829442001734</v>
      </c>
      <c r="F10" s="250"/>
      <c r="G10" s="250"/>
      <c r="H10" s="250"/>
      <c r="J10" s="249">
        <v>31524.724955494523</v>
      </c>
      <c r="K10" s="250"/>
      <c r="L10" s="249">
        <v>30410.829442001734</v>
      </c>
      <c r="M10" s="250"/>
      <c r="N10" s="250"/>
      <c r="O10" s="250"/>
    </row>
    <row r="11" spans="1:15" ht="15.75" thickBot="1" x14ac:dyDescent="0.3">
      <c r="A11" s="346" t="s">
        <v>147</v>
      </c>
      <c r="B11" s="289"/>
      <c r="C11" s="261">
        <v>283.78145767625699</v>
      </c>
      <c r="D11" s="329"/>
      <c r="E11" s="252">
        <v>76.883403631386201</v>
      </c>
      <c r="F11" s="329"/>
      <c r="G11" s="329"/>
      <c r="H11" s="329"/>
      <c r="J11" s="261">
        <v>283.78145767625699</v>
      </c>
      <c r="K11" s="329"/>
      <c r="L11" s="252">
        <v>76.883403631386201</v>
      </c>
      <c r="M11" s="329"/>
      <c r="N11" s="329"/>
      <c r="O11" s="329"/>
    </row>
    <row r="12" spans="1:15" ht="15.75" thickBot="1" x14ac:dyDescent="0.3">
      <c r="A12" s="348" t="s">
        <v>93</v>
      </c>
      <c r="B12" s="304"/>
      <c r="C12" s="337">
        <v>31808.506413170773</v>
      </c>
      <c r="D12" s="256">
        <f>+ABS(C12/$C$12)</f>
        <v>1</v>
      </c>
      <c r="E12" s="337">
        <v>30487.712845633123</v>
      </c>
      <c r="F12" s="256">
        <f>+ABS(E12/$E$12)</f>
        <v>1</v>
      </c>
      <c r="G12" s="256">
        <v>4.3322159790245784E-2</v>
      </c>
      <c r="H12" s="256">
        <v>0.12338455169814977</v>
      </c>
      <c r="J12" s="337">
        <v>31808.506413170777</v>
      </c>
      <c r="K12" s="256">
        <f>J12/$J$12</f>
        <v>1</v>
      </c>
      <c r="L12" s="337">
        <v>30487.712845633127</v>
      </c>
      <c r="M12" s="256">
        <f>L12/$L$12</f>
        <v>1</v>
      </c>
      <c r="N12" s="256">
        <v>4.3322159790245784E-2</v>
      </c>
      <c r="O12" s="256">
        <v>0.12338455169814977</v>
      </c>
    </row>
    <row r="13" spans="1:15" ht="15.75" thickBot="1" x14ac:dyDescent="0.3">
      <c r="A13" s="347" t="s">
        <v>42</v>
      </c>
      <c r="B13" s="304"/>
      <c r="C13" s="252">
        <v>17573.626357396817</v>
      </c>
      <c r="D13" s="127">
        <f>+ABS(C13/$C$12)</f>
        <v>0.55248197224753071</v>
      </c>
      <c r="E13" s="261">
        <v>17541.030089145366</v>
      </c>
      <c r="F13" s="127">
        <f>+ABS(E13/$E$12)</f>
        <v>0.57534752370438436</v>
      </c>
      <c r="G13" s="127"/>
      <c r="H13" s="127"/>
      <c r="J13" s="252">
        <v>17573.626357396817</v>
      </c>
      <c r="K13" s="127">
        <f>J13/$J$12</f>
        <v>0.55248197224753059</v>
      </c>
      <c r="L13" s="261">
        <v>17541.030089145366</v>
      </c>
      <c r="M13" s="127">
        <f t="shared" ref="M13:M20" si="0">L13/$L$12</f>
        <v>0.57534752370438424</v>
      </c>
      <c r="N13" s="127"/>
      <c r="O13" s="127"/>
    </row>
    <row r="14" spans="1:15" ht="15.75" thickBot="1" x14ac:dyDescent="0.3">
      <c r="A14" s="348" t="s">
        <v>2</v>
      </c>
      <c r="B14" s="289"/>
      <c r="C14" s="261">
        <v>14234.880055773961</v>
      </c>
      <c r="D14" s="255">
        <f>+ABS(C14/$C$12)</f>
        <v>0.44751802775246946</v>
      </c>
      <c r="E14" s="264">
        <v>12946.682756487757</v>
      </c>
      <c r="F14" s="255">
        <f>+ABS(E14/$E$12)</f>
        <v>0.42465247629561564</v>
      </c>
      <c r="G14" s="255">
        <v>9.9500182673486037E-2</v>
      </c>
      <c r="H14" s="255">
        <v>0.18335263344366326</v>
      </c>
      <c r="J14" s="261">
        <v>14234.880055773961</v>
      </c>
      <c r="K14" s="255">
        <f t="shared" ref="K14:K16" si="1">J14/$J$12</f>
        <v>0.44751802775246941</v>
      </c>
      <c r="L14" s="264">
        <v>12946.682756487757</v>
      </c>
      <c r="M14" s="255">
        <f t="shared" si="0"/>
        <v>0.42465247629561559</v>
      </c>
      <c r="N14" s="255">
        <v>9.9500182673486037E-2</v>
      </c>
      <c r="O14" s="255">
        <v>0.18335263344366326</v>
      </c>
    </row>
    <row r="15" spans="1:15" x14ac:dyDescent="0.25">
      <c r="A15" s="349" t="s">
        <v>148</v>
      </c>
      <c r="B15" s="350"/>
      <c r="C15" s="249">
        <v>9665.5252289609325</v>
      </c>
      <c r="D15" s="251">
        <f>+ABS(C15/$C$12)</f>
        <v>0.30386605090513719</v>
      </c>
      <c r="E15" s="249">
        <v>9118.0516947413034</v>
      </c>
      <c r="F15" s="251">
        <f>+ABS(E15/$E$12)</f>
        <v>0.29907299838817913</v>
      </c>
      <c r="G15" s="251"/>
      <c r="H15" s="251"/>
      <c r="J15" s="249">
        <v>9665.5252289609325</v>
      </c>
      <c r="K15" s="251">
        <f t="shared" si="1"/>
        <v>0.30386605090513713</v>
      </c>
      <c r="L15" s="249">
        <v>9118.0516947413034</v>
      </c>
      <c r="M15" s="251">
        <f t="shared" si="0"/>
        <v>0.29907299838817908</v>
      </c>
      <c r="N15" s="251"/>
      <c r="O15" s="251"/>
    </row>
    <row r="16" spans="1:15" x14ac:dyDescent="0.25">
      <c r="A16" s="351" t="s">
        <v>149</v>
      </c>
      <c r="B16" s="299"/>
      <c r="C16" s="336">
        <v>44.216112549482403</v>
      </c>
      <c r="D16" s="242">
        <f>+ABS(C16/$C$12)</f>
        <v>1.390071950413053E-3</v>
      </c>
      <c r="E16" s="336">
        <v>27.728191866646902</v>
      </c>
      <c r="F16" s="242">
        <f>+ABS(E16/$E$12)</f>
        <v>9.0948743866231085E-4</v>
      </c>
      <c r="G16" s="242"/>
      <c r="H16" s="242"/>
      <c r="J16" s="336">
        <v>44.216112549482403</v>
      </c>
      <c r="K16" s="242">
        <f t="shared" si="1"/>
        <v>1.3900719504130528E-3</v>
      </c>
      <c r="L16" s="336">
        <v>27.728191866646899</v>
      </c>
      <c r="M16" s="242">
        <f t="shared" si="0"/>
        <v>9.0948743866231063E-4</v>
      </c>
      <c r="N16" s="242"/>
      <c r="O16" s="242"/>
    </row>
    <row r="17" spans="1:15" ht="27.75" thickBot="1" x14ac:dyDescent="0.3">
      <c r="A17" s="347" t="s">
        <v>94</v>
      </c>
      <c r="B17" s="289"/>
      <c r="C17" s="252">
        <v>-45.474587589934295</v>
      </c>
      <c r="D17" s="262">
        <v>1.4296360539300544E-3</v>
      </c>
      <c r="E17" s="261">
        <v>-47.114457002073898</v>
      </c>
      <c r="F17" s="127">
        <v>1.5453588545859809E-3</v>
      </c>
      <c r="G17" s="127"/>
      <c r="H17" s="127"/>
      <c r="J17" s="252">
        <v>-45.474587589934295</v>
      </c>
      <c r="K17" s="262">
        <v>1.4296360539300544E-3</v>
      </c>
      <c r="L17" s="261">
        <v>-47.114457002073898</v>
      </c>
      <c r="M17" s="127">
        <v>1.5453588545859807E-3</v>
      </c>
      <c r="N17" s="127"/>
      <c r="O17" s="127"/>
    </row>
    <row r="18" spans="1:15" ht="15.75" thickBot="1" x14ac:dyDescent="0.3">
      <c r="A18" s="352" t="s">
        <v>95</v>
      </c>
      <c r="B18" s="289"/>
      <c r="C18" s="261">
        <v>4570.613301853482</v>
      </c>
      <c r="D18" s="127">
        <f>+ABS(C18/$C$12)</f>
        <v>0.14369154095084935</v>
      </c>
      <c r="E18" s="337">
        <v>3848.0173268818808</v>
      </c>
      <c r="F18" s="256">
        <f>+ABS(E18/$E$12)</f>
        <v>0.1262153493233602</v>
      </c>
      <c r="G18" s="256">
        <v>0.18778397122165091</v>
      </c>
      <c r="H18" s="256">
        <v>0.26899056846889713</v>
      </c>
      <c r="J18" s="261">
        <v>4570.613301853482</v>
      </c>
      <c r="K18" s="127">
        <f>J18/$J$12</f>
        <v>0.14369154095084932</v>
      </c>
      <c r="L18" s="337">
        <v>3848.0173268818817</v>
      </c>
      <c r="M18" s="256">
        <f t="shared" si="0"/>
        <v>0.12621534932336023</v>
      </c>
      <c r="N18" s="256">
        <v>0.18778397122165069</v>
      </c>
      <c r="O18" s="256">
        <v>0.26899056846889713</v>
      </c>
    </row>
    <row r="19" spans="1:15" ht="15.75" thickBot="1" x14ac:dyDescent="0.3">
      <c r="A19" s="353" t="s">
        <v>150</v>
      </c>
      <c r="B19" s="289"/>
      <c r="C19" s="337">
        <v>1675.6640621589138</v>
      </c>
      <c r="D19" s="256">
        <f>+ABS(C19/$C$12)</f>
        <v>5.2679746744257093E-2</v>
      </c>
      <c r="E19" s="261">
        <v>1497.9909367794253</v>
      </c>
      <c r="F19" s="127">
        <f>+ABS(E19/$E$12)</f>
        <v>4.913425104612229E-2</v>
      </c>
      <c r="G19" s="256"/>
      <c r="H19" s="127"/>
      <c r="J19" s="337">
        <v>1675.6640621589136</v>
      </c>
      <c r="K19" s="256">
        <f>J19/$J$12</f>
        <v>5.2679746744257079E-2</v>
      </c>
      <c r="L19" s="261">
        <v>1497.9909367794253</v>
      </c>
      <c r="M19" s="127">
        <f t="shared" si="0"/>
        <v>4.9134251046122283E-2</v>
      </c>
      <c r="N19" s="256"/>
      <c r="O19" s="127"/>
    </row>
    <row r="20" spans="1:15" ht="15.75" thickBot="1" x14ac:dyDescent="0.3">
      <c r="A20" s="354" t="s">
        <v>167</v>
      </c>
      <c r="B20" s="355"/>
      <c r="C20" s="338">
        <v>6246.2773640123951</v>
      </c>
      <c r="D20" s="339">
        <f>+ABS(C20/$C$12)</f>
        <v>0.19637128769510639</v>
      </c>
      <c r="E20" s="338">
        <v>5346.008263661306</v>
      </c>
      <c r="F20" s="339">
        <f>+ABS(E20/$E$12)</f>
        <v>0.17534960036948249</v>
      </c>
      <c r="G20" s="339">
        <v>0.16840024480892302</v>
      </c>
      <c r="H20" s="339">
        <v>0.25773347059944318</v>
      </c>
      <c r="J20" s="338">
        <v>6246.2773640123951</v>
      </c>
      <c r="K20" s="339">
        <f>J20/$J$12</f>
        <v>0.19637128769510639</v>
      </c>
      <c r="L20" s="338">
        <v>5346.008263661307</v>
      </c>
      <c r="M20" s="339">
        <f t="shared" si="0"/>
        <v>0.17534960036948249</v>
      </c>
      <c r="N20" s="339">
        <v>0.16840024480892279</v>
      </c>
      <c r="O20" s="339">
        <v>0.25773347059944318</v>
      </c>
    </row>
  </sheetData>
  <mergeCells count="5">
    <mergeCell ref="J5:O5"/>
    <mergeCell ref="C5:H5"/>
    <mergeCell ref="A1:O1"/>
    <mergeCell ref="A2:O2"/>
    <mergeCell ref="A3:O3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S59"/>
  <sheetViews>
    <sheetView showGridLines="0" topLeftCell="A27" zoomScale="89" zoomScaleNormal="80" workbookViewId="0">
      <selection activeCell="H41" sqref="H41"/>
    </sheetView>
  </sheetViews>
  <sheetFormatPr baseColWidth="10" defaultColWidth="9.85546875" defaultRowHeight="15.75" x14ac:dyDescent="0.25"/>
  <cols>
    <col min="1" max="1" width="9.85546875" style="18"/>
    <col min="2" max="2" width="49.7109375" style="18" customWidth="1"/>
    <col min="3" max="3" width="2.42578125" style="69" customWidth="1"/>
    <col min="4" max="4" width="17.28515625" style="67" customWidth="1"/>
    <col min="5" max="5" width="18.7109375" style="67" bestFit="1" customWidth="1"/>
    <col min="6" max="6" width="10.7109375" style="67" customWidth="1"/>
    <col min="7" max="7" width="8.7109375" style="68" customWidth="1"/>
    <col min="8" max="8" width="51.85546875" style="69" customWidth="1"/>
    <col min="9" max="9" width="2.42578125" style="18" customWidth="1"/>
    <col min="10" max="11" width="17.28515625" style="18" customWidth="1"/>
    <col min="12" max="16384" width="9.85546875" style="18"/>
  </cols>
  <sheetData>
    <row r="2" spans="2:19" ht="15" customHeight="1" x14ac:dyDescent="0.25">
      <c r="B2" s="524" t="s">
        <v>14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</row>
    <row r="3" spans="2:19" ht="15" customHeight="1" x14ac:dyDescent="0.25">
      <c r="B3" s="524" t="s">
        <v>75</v>
      </c>
      <c r="C3" s="524"/>
      <c r="D3" s="524"/>
      <c r="E3" s="524"/>
      <c r="F3" s="524"/>
      <c r="G3" s="524"/>
      <c r="H3" s="524"/>
      <c r="I3" s="524"/>
      <c r="J3" s="524"/>
      <c r="K3" s="524"/>
      <c r="L3" s="524"/>
    </row>
    <row r="4" spans="2:19" ht="13.5" customHeight="1" x14ac:dyDescent="0.25">
      <c r="B4" s="543" t="s">
        <v>23</v>
      </c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65"/>
      <c r="N4" s="66"/>
      <c r="O4" s="66"/>
      <c r="P4" s="66"/>
      <c r="Q4" s="66"/>
      <c r="R4" s="66"/>
      <c r="S4" s="66"/>
    </row>
    <row r="5" spans="2:19" ht="11.1" customHeight="1" x14ac:dyDescent="0.25">
      <c r="H5" s="185"/>
    </row>
    <row r="6" spans="2:19" ht="35.1" customHeight="1" x14ac:dyDescent="0.25">
      <c r="B6" s="186" t="s">
        <v>25</v>
      </c>
      <c r="C6" s="187"/>
      <c r="D6" s="519" t="s">
        <v>186</v>
      </c>
      <c r="E6" s="483" t="s">
        <v>177</v>
      </c>
      <c r="F6" s="188" t="s">
        <v>15</v>
      </c>
      <c r="H6" s="189" t="s">
        <v>26</v>
      </c>
      <c r="I6" s="190"/>
      <c r="J6" s="188" t="str">
        <f>+D6</f>
        <v>Mar-26</v>
      </c>
      <c r="K6" s="188" t="str">
        <f>+E6</f>
        <v>Dic-25</v>
      </c>
      <c r="L6" s="188" t="s">
        <v>15</v>
      </c>
    </row>
    <row r="7" spans="2:19" ht="30.75" customHeight="1" thickBot="1" x14ac:dyDescent="0.3">
      <c r="B7" s="191" t="s">
        <v>107</v>
      </c>
      <c r="D7" s="192"/>
      <c r="E7" s="192"/>
      <c r="F7" s="192"/>
      <c r="H7" s="191" t="s">
        <v>111</v>
      </c>
      <c r="J7" s="193"/>
      <c r="K7" s="193"/>
      <c r="L7" s="193"/>
    </row>
    <row r="8" spans="2:19" ht="20.100000000000001" customHeight="1" thickTop="1" x14ac:dyDescent="0.25">
      <c r="B8" s="546" t="s">
        <v>17</v>
      </c>
      <c r="H8" s="194" t="s">
        <v>136</v>
      </c>
      <c r="I8" s="195"/>
      <c r="J8" s="169">
        <v>4875.0733919727736</v>
      </c>
      <c r="K8" s="169">
        <v>7943.586330165831</v>
      </c>
      <c r="L8" s="182">
        <f>+J8/K8-1</f>
        <v>-0.38628810850086137</v>
      </c>
    </row>
    <row r="9" spans="2:19" ht="20.100000000000001" customHeight="1" x14ac:dyDescent="0.25">
      <c r="B9" s="547"/>
      <c r="C9" s="196"/>
      <c r="D9" s="169">
        <v>41346.218499941373</v>
      </c>
      <c r="E9" s="169">
        <v>28066.795562944506</v>
      </c>
      <c r="F9" s="104">
        <f>+D9/E9-1</f>
        <v>0.4731364115727259</v>
      </c>
      <c r="H9" s="197" t="s">
        <v>137</v>
      </c>
      <c r="I9" s="195"/>
      <c r="J9" s="170">
        <v>29385.249028346312</v>
      </c>
      <c r="K9" s="170">
        <v>31897.8620665253</v>
      </c>
      <c r="L9" s="176">
        <f>J9/K9-1</f>
        <v>-7.8770578195452412E-2</v>
      </c>
    </row>
    <row r="10" spans="2:19" ht="19.5" customHeight="1" x14ac:dyDescent="0.25">
      <c r="B10" s="197" t="s">
        <v>18</v>
      </c>
      <c r="C10" s="195"/>
      <c r="D10" s="170">
        <v>17748.823577041545</v>
      </c>
      <c r="E10" s="170">
        <v>22146.398230406248</v>
      </c>
      <c r="F10" s="171">
        <f>+D10/E10-1</f>
        <v>-0.19856839056235265</v>
      </c>
      <c r="H10" s="197" t="s">
        <v>138</v>
      </c>
      <c r="I10" s="195"/>
      <c r="J10" s="172">
        <v>952.16870041571326</v>
      </c>
      <c r="K10" s="172">
        <v>630.79981792195269</v>
      </c>
      <c r="L10" s="176">
        <f>+J10/K10-1</f>
        <v>0.50946254796402424</v>
      </c>
    </row>
    <row r="11" spans="2:19" ht="20.100000000000001" customHeight="1" x14ac:dyDescent="0.25">
      <c r="B11" s="197" t="s">
        <v>19</v>
      </c>
      <c r="C11" s="195"/>
      <c r="D11" s="172">
        <v>14813.642942503719</v>
      </c>
      <c r="E11" s="172">
        <v>14014.116904889037</v>
      </c>
      <c r="F11" s="171">
        <f>+D11/E11-1</f>
        <v>5.7051474812212843E-2</v>
      </c>
      <c r="H11" s="198" t="s">
        <v>139</v>
      </c>
      <c r="I11" s="195"/>
      <c r="J11" s="173">
        <v>43132.613283643572</v>
      </c>
      <c r="K11" s="173">
        <v>26284.430669458503</v>
      </c>
      <c r="L11" s="105">
        <f>+J11/K11-1</f>
        <v>0.64099477086113987</v>
      </c>
    </row>
    <row r="12" spans="2:19" ht="20.100000000000001" customHeight="1" x14ac:dyDescent="0.25">
      <c r="B12" s="198" t="s">
        <v>20</v>
      </c>
      <c r="C12" s="195"/>
      <c r="D12" s="173">
        <v>12232.718313341147</v>
      </c>
      <c r="E12" s="173">
        <v>10342.772864993893</v>
      </c>
      <c r="F12" s="174">
        <f>+D12/E12-1</f>
        <v>0.18273102126644947</v>
      </c>
      <c r="H12" s="199" t="s">
        <v>140</v>
      </c>
      <c r="I12" s="195"/>
      <c r="J12" s="173">
        <v>78345.104404378362</v>
      </c>
      <c r="K12" s="173">
        <v>66756.678884071589</v>
      </c>
      <c r="L12" s="179">
        <f>J12/K12-1</f>
        <v>0.17359200178952916</v>
      </c>
    </row>
    <row r="13" spans="2:19" ht="20.25" customHeight="1" x14ac:dyDescent="0.25">
      <c r="B13" s="200" t="s">
        <v>21</v>
      </c>
      <c r="C13" s="195"/>
      <c r="D13" s="173">
        <v>86141.403332827787</v>
      </c>
      <c r="E13" s="173">
        <v>74570.083563233682</v>
      </c>
      <c r="F13" s="175">
        <f>+D13/E13-1</f>
        <v>0.15517375355737539</v>
      </c>
      <c r="H13" s="201" t="s">
        <v>109</v>
      </c>
      <c r="I13" s="19"/>
      <c r="J13" s="170"/>
      <c r="K13" s="170"/>
      <c r="L13" s="183"/>
    </row>
    <row r="14" spans="2:19" ht="22.5" customHeight="1" x14ac:dyDescent="0.25">
      <c r="B14" s="194" t="s">
        <v>108</v>
      </c>
      <c r="C14" s="195"/>
      <c r="D14" s="170"/>
      <c r="E14" s="170"/>
      <c r="F14" s="105"/>
      <c r="H14" s="197" t="s">
        <v>112</v>
      </c>
      <c r="I14" s="195"/>
      <c r="J14" s="172">
        <v>82233.114486326886</v>
      </c>
      <c r="K14" s="172">
        <v>71834.451220721676</v>
      </c>
      <c r="L14" s="176">
        <f>+J14/K14-1</f>
        <v>0.14475872076552543</v>
      </c>
    </row>
    <row r="15" spans="2:19" x14ac:dyDescent="0.25">
      <c r="B15" s="197" t="s">
        <v>22</v>
      </c>
      <c r="C15" s="195"/>
      <c r="D15" s="172">
        <v>180491.27173018214</v>
      </c>
      <c r="E15" s="172">
        <v>174289.17532905939</v>
      </c>
      <c r="F15" s="176">
        <f>+D15/E15-1</f>
        <v>3.5585092358221049E-2</v>
      </c>
      <c r="H15" s="194" t="s">
        <v>141</v>
      </c>
      <c r="I15" s="195"/>
      <c r="J15" s="177">
        <v>2857.3135923104446</v>
      </c>
      <c r="K15" s="177">
        <v>2272.5980707289741</v>
      </c>
      <c r="L15" s="176">
        <f>J15/K15-1</f>
        <v>0.2572894561130703</v>
      </c>
    </row>
    <row r="16" spans="2:19" ht="20.100000000000001" customHeight="1" x14ac:dyDescent="0.25">
      <c r="B16" s="198" t="s">
        <v>129</v>
      </c>
      <c r="C16" s="195"/>
      <c r="D16" s="177">
        <v>-68765.817475982825</v>
      </c>
      <c r="E16" s="177">
        <v>-65158.68110257083</v>
      </c>
      <c r="F16" s="105">
        <f>D16/E16-1</f>
        <v>5.5359260076700334E-2</v>
      </c>
      <c r="H16" s="198" t="s">
        <v>142</v>
      </c>
      <c r="I16" s="195"/>
      <c r="J16" s="178">
        <v>22810.822258451786</v>
      </c>
      <c r="K16" s="178">
        <v>19647.056272666377</v>
      </c>
      <c r="L16" s="105">
        <f>+J16/K16-1</f>
        <v>0.16103002617175499</v>
      </c>
    </row>
    <row r="17" spans="2:12" ht="20.100000000000001" customHeight="1" x14ac:dyDescent="0.25">
      <c r="B17" s="199" t="s">
        <v>130</v>
      </c>
      <c r="C17" s="195"/>
      <c r="D17" s="178">
        <v>111725.45425419931</v>
      </c>
      <c r="E17" s="178">
        <v>109130.49422648856</v>
      </c>
      <c r="F17" s="179">
        <f>+D17/E17-1</f>
        <v>2.3778505229942404E-2</v>
      </c>
      <c r="H17" s="202" t="s">
        <v>143</v>
      </c>
      <c r="I17" s="195"/>
      <c r="J17" s="170">
        <v>186246.35474146748</v>
      </c>
      <c r="K17" s="170">
        <v>160510.78444818861</v>
      </c>
      <c r="L17" s="179">
        <f>+J17/K17-1</f>
        <v>0.16033545896466594</v>
      </c>
    </row>
    <row r="18" spans="2:12" ht="20.100000000000001" customHeight="1" x14ac:dyDescent="0.25">
      <c r="B18" s="203" t="s">
        <v>131</v>
      </c>
      <c r="C18" s="195"/>
      <c r="D18" s="170">
        <v>3461.2411552268818</v>
      </c>
      <c r="E18" s="170">
        <v>2617.2331251508417</v>
      </c>
      <c r="F18" s="171">
        <f>D18/E18-1</f>
        <v>0.32248102852029903</v>
      </c>
      <c r="H18" s="204" t="s">
        <v>27</v>
      </c>
      <c r="I18" s="195"/>
      <c r="J18" s="170"/>
      <c r="K18" s="170"/>
      <c r="L18" s="184"/>
    </row>
    <row r="19" spans="2:12" ht="20.100000000000001" customHeight="1" x14ac:dyDescent="0.25">
      <c r="B19" s="197" t="s">
        <v>132</v>
      </c>
      <c r="C19" s="195"/>
      <c r="D19" s="170">
        <v>10587.445936875651</v>
      </c>
      <c r="E19" s="170">
        <v>10587.802889831368</v>
      </c>
      <c r="F19" s="171">
        <f>+D19/E19-1</f>
        <v>-3.371360039772231E-5</v>
      </c>
      <c r="H19" s="197" t="s">
        <v>24</v>
      </c>
      <c r="I19" s="195"/>
      <c r="J19" s="172">
        <v>8644.9572363387742</v>
      </c>
      <c r="K19" s="172">
        <v>7827.4850536793301</v>
      </c>
      <c r="L19" s="176">
        <f>+J19/K19-1</f>
        <v>0.10443612182628037</v>
      </c>
    </row>
    <row r="20" spans="2:12" ht="20.100000000000001" customHeight="1" x14ac:dyDescent="0.25">
      <c r="B20" s="198" t="s">
        <v>133</v>
      </c>
      <c r="C20" s="195"/>
      <c r="D20" s="172">
        <v>104318.19326138345</v>
      </c>
      <c r="E20" s="172">
        <v>102356.16311298596</v>
      </c>
      <c r="F20" s="176">
        <f>D20/E20-1</f>
        <v>1.9168656666347594E-2</v>
      </c>
      <c r="H20" s="198" t="s">
        <v>144</v>
      </c>
      <c r="I20" s="195"/>
      <c r="J20" s="177">
        <v>138224.94584917702</v>
      </c>
      <c r="K20" s="177">
        <v>146201.15740063463</v>
      </c>
      <c r="L20" s="105">
        <f>+J20/K20-1</f>
        <v>-5.4556418658167183E-2</v>
      </c>
    </row>
    <row r="21" spans="2:12" ht="20.100000000000001" customHeight="1" x14ac:dyDescent="0.25">
      <c r="B21" s="205" t="s">
        <v>134</v>
      </c>
      <c r="C21" s="195"/>
      <c r="D21" s="177">
        <v>16882.519886507402</v>
      </c>
      <c r="E21" s="177">
        <v>15277.649995327285</v>
      </c>
      <c r="F21" s="105">
        <f>+D21/E21-1</f>
        <v>0.10504690784714743</v>
      </c>
      <c r="H21" s="200" t="s">
        <v>146</v>
      </c>
      <c r="I21" s="195"/>
      <c r="J21" s="180">
        <v>146869.90308551581</v>
      </c>
      <c r="K21" s="180">
        <v>154028.64245431396</v>
      </c>
      <c r="L21" s="179">
        <f>+J21/K21-1</f>
        <v>-4.6476676381287274E-2</v>
      </c>
    </row>
    <row r="22" spans="2:12" ht="25.5" customHeight="1" thickBot="1" x14ac:dyDescent="0.3">
      <c r="B22" s="236" t="s">
        <v>135</v>
      </c>
      <c r="C22" s="195"/>
      <c r="D22" s="180">
        <v>333116.25782702048</v>
      </c>
      <c r="E22" s="238">
        <v>314539.4269130177</v>
      </c>
      <c r="F22" s="181">
        <f>+D22/E22-1</f>
        <v>5.9060420807404812E-2</v>
      </c>
      <c r="H22" s="236" t="s">
        <v>145</v>
      </c>
      <c r="I22" s="195"/>
      <c r="J22" s="180">
        <v>333116.25782698329</v>
      </c>
      <c r="K22" s="180">
        <v>314539.42690250254</v>
      </c>
      <c r="L22" s="181">
        <f>+J22/K22-1</f>
        <v>5.9060420842691252E-2</v>
      </c>
    </row>
    <row r="23" spans="2:12" ht="25.5" customHeight="1" x14ac:dyDescent="0.25">
      <c r="D23" s="237"/>
      <c r="F23" s="237"/>
      <c r="J23" s="239"/>
      <c r="K23" s="239"/>
      <c r="L23" s="239"/>
    </row>
    <row r="24" spans="2:12" ht="25.5" customHeight="1" x14ac:dyDescent="0.25"/>
    <row r="25" spans="2:12" ht="20.100000000000001" customHeight="1" x14ac:dyDescent="0.25">
      <c r="B25" s="77"/>
      <c r="C25" s="74"/>
      <c r="D25" s="544" t="s">
        <v>187</v>
      </c>
      <c r="E25" s="544"/>
      <c r="F25" s="544"/>
      <c r="G25" s="70"/>
      <c r="H25" s="71"/>
      <c r="I25" s="72"/>
    </row>
    <row r="26" spans="2:12" ht="45.75" customHeight="1" thickBot="1" x14ac:dyDescent="0.3">
      <c r="B26" s="186" t="s">
        <v>28</v>
      </c>
      <c r="C26" s="187"/>
      <c r="D26" s="206" t="s">
        <v>113</v>
      </c>
      <c r="E26" s="207" t="s">
        <v>114</v>
      </c>
      <c r="F26" s="207" t="s">
        <v>29</v>
      </c>
      <c r="G26" s="73"/>
      <c r="H26" s="545" t="s">
        <v>36</v>
      </c>
      <c r="I26" s="545"/>
      <c r="J26" s="545"/>
      <c r="K26" s="545"/>
      <c r="L26" s="545"/>
    </row>
    <row r="27" spans="2:12" ht="20.100000000000001" customHeight="1" thickTop="1" x14ac:dyDescent="0.25">
      <c r="B27" s="208" t="s">
        <v>30</v>
      </c>
      <c r="C27" s="209"/>
      <c r="D27" s="210"/>
      <c r="E27" s="211"/>
      <c r="F27" s="212"/>
      <c r="G27" s="73"/>
      <c r="H27" s="74"/>
      <c r="I27" s="75"/>
    </row>
    <row r="28" spans="2:12" ht="20.100000000000001" customHeight="1" x14ac:dyDescent="0.25">
      <c r="B28" s="213" t="s">
        <v>31</v>
      </c>
      <c r="C28" s="209"/>
      <c r="D28" s="214">
        <v>0.63155642483201024</v>
      </c>
      <c r="E28" s="214">
        <v>3.8288349993596871E-2</v>
      </c>
      <c r="F28" s="214">
        <v>8.5428482366280284E-2</v>
      </c>
      <c r="G28" s="73"/>
      <c r="H28" s="74"/>
      <c r="I28" s="76"/>
    </row>
    <row r="29" spans="2:12" ht="20.100000000000001" customHeight="1" x14ac:dyDescent="0.25">
      <c r="B29" s="213" t="s">
        <v>32</v>
      </c>
      <c r="C29" s="209"/>
      <c r="D29" s="214">
        <v>0.18246708547011078</v>
      </c>
      <c r="E29" s="214">
        <v>0.37678889949758976</v>
      </c>
      <c r="F29" s="214">
        <v>4.1800051841182052E-2</v>
      </c>
      <c r="G29" s="73"/>
      <c r="H29" s="74"/>
      <c r="I29" s="76"/>
    </row>
    <row r="30" spans="2:12" ht="20.100000000000001" customHeight="1" x14ac:dyDescent="0.25">
      <c r="B30" s="213" t="s">
        <v>33</v>
      </c>
      <c r="C30" s="209"/>
      <c r="D30" s="215">
        <v>1.5909292503540558E-2</v>
      </c>
      <c r="E30" s="215">
        <v>0.57287882141449697</v>
      </c>
      <c r="F30" s="215">
        <v>0.11227236325847118</v>
      </c>
      <c r="G30" s="73"/>
      <c r="H30" s="74"/>
      <c r="I30" s="76"/>
    </row>
    <row r="31" spans="2:12" ht="20.100000000000001" customHeight="1" x14ac:dyDescent="0.25">
      <c r="B31" s="213" t="s">
        <v>34</v>
      </c>
      <c r="C31" s="209"/>
      <c r="D31" s="215">
        <v>0.16415335982788778</v>
      </c>
      <c r="E31" s="215">
        <v>0.36334138462052856</v>
      </c>
      <c r="F31" s="215">
        <v>9.6854120103865016E-2</v>
      </c>
      <c r="G31" s="73"/>
      <c r="H31" s="74"/>
      <c r="I31" s="76"/>
    </row>
    <row r="32" spans="2:12" ht="20.100000000000001" customHeight="1" x14ac:dyDescent="0.25">
      <c r="B32" s="213" t="s">
        <v>172</v>
      </c>
      <c r="C32" s="209"/>
      <c r="D32" s="214">
        <v>5.9138373664507108E-3</v>
      </c>
      <c r="E32" s="214">
        <v>0</v>
      </c>
      <c r="F32" s="214">
        <v>0.32712126877441766</v>
      </c>
      <c r="G32" s="73"/>
      <c r="H32" s="74"/>
      <c r="I32" s="76"/>
    </row>
    <row r="33" spans="1:10" ht="20.100000000000001" customHeight="1" thickBot="1" x14ac:dyDescent="0.3">
      <c r="B33" s="216" t="s">
        <v>35</v>
      </c>
      <c r="C33" s="209"/>
      <c r="D33" s="217">
        <v>1.0000000000000002</v>
      </c>
      <c r="E33" s="218">
        <v>0.18022637134390948</v>
      </c>
      <c r="F33" s="218">
        <v>8.0055193888472292E-2</v>
      </c>
      <c r="G33" s="73"/>
      <c r="H33" s="74"/>
      <c r="I33" s="76"/>
    </row>
    <row r="34" spans="1:10" ht="20.100000000000001" customHeight="1" x14ac:dyDescent="0.25">
      <c r="G34" s="73"/>
      <c r="H34" s="74"/>
      <c r="I34" s="77"/>
    </row>
    <row r="35" spans="1:10" ht="18" customHeight="1" x14ac:dyDescent="0.25">
      <c r="B35" s="78" t="s">
        <v>96</v>
      </c>
      <c r="C35" s="74"/>
      <c r="D35" s="73"/>
      <c r="E35" s="73"/>
      <c r="F35" s="73"/>
      <c r="G35" s="73"/>
      <c r="H35" s="74"/>
      <c r="I35" s="77"/>
    </row>
    <row r="36" spans="1:10" ht="18" customHeight="1" x14ac:dyDescent="0.25">
      <c r="B36" s="78" t="s">
        <v>151</v>
      </c>
      <c r="C36" s="74"/>
      <c r="D36" s="73"/>
      <c r="E36" s="73"/>
      <c r="F36" s="73"/>
      <c r="G36" s="73"/>
      <c r="H36" s="74"/>
      <c r="I36" s="77"/>
    </row>
    <row r="37" spans="1:10" ht="11.1" customHeight="1" x14ac:dyDescent="0.25">
      <c r="B37" s="77"/>
      <c r="C37" s="74"/>
      <c r="D37" s="79"/>
      <c r="E37" s="79"/>
      <c r="F37" s="79"/>
      <c r="G37" s="80"/>
      <c r="H37" s="81"/>
      <c r="I37" s="82"/>
    </row>
    <row r="38" spans="1:10" ht="11.1" customHeight="1" x14ac:dyDescent="0.25">
      <c r="G38" s="67"/>
    </row>
    <row r="39" spans="1:10" ht="35.1" customHeight="1" thickBot="1" x14ac:dyDescent="0.3">
      <c r="B39" s="219" t="s">
        <v>124</v>
      </c>
      <c r="C39" s="220"/>
      <c r="D39" s="221" t="s">
        <v>188</v>
      </c>
      <c r="E39" s="221" t="s">
        <v>189</v>
      </c>
      <c r="F39" s="222" t="s">
        <v>8</v>
      </c>
      <c r="G39" s="67"/>
    </row>
    <row r="40" spans="1:10" ht="20.100000000000001" customHeight="1" x14ac:dyDescent="0.25">
      <c r="B40" s="223" t="s">
        <v>97</v>
      </c>
      <c r="C40" s="224"/>
      <c r="D40" s="225">
        <v>47535.008565290627</v>
      </c>
      <c r="E40" s="226">
        <v>52846</v>
      </c>
      <c r="F40" s="227">
        <v>-0.10049940269290714</v>
      </c>
      <c r="G40" s="67"/>
    </row>
    <row r="41" spans="1:10" ht="31.5" customHeight="1" x14ac:dyDescent="0.25">
      <c r="B41" s="228" t="s">
        <v>163</v>
      </c>
      <c r="C41" s="223"/>
      <c r="D41" s="229">
        <v>0.80255979414235135</v>
      </c>
      <c r="E41" s="230">
        <v>0.89</v>
      </c>
      <c r="F41" s="231"/>
      <c r="G41" s="67"/>
    </row>
    <row r="42" spans="1:10" ht="20.100000000000001" customHeight="1" x14ac:dyDescent="0.25">
      <c r="B42" s="223" t="s">
        <v>164</v>
      </c>
      <c r="C42" s="224"/>
      <c r="D42" s="229">
        <v>8.5050595924343462</v>
      </c>
      <c r="E42" s="230">
        <v>10.287693176793402</v>
      </c>
      <c r="F42" s="232"/>
      <c r="G42" s="67"/>
    </row>
    <row r="43" spans="1:10" s="19" customFormat="1" ht="18.75" thickBot="1" x14ac:dyDescent="0.3">
      <c r="B43" s="233" t="s">
        <v>98</v>
      </c>
      <c r="C43" s="234"/>
      <c r="D43" s="235">
        <v>0.38021405742062764</v>
      </c>
      <c r="E43" s="235">
        <v>0.35399999999999998</v>
      </c>
      <c r="F43" s="233"/>
      <c r="G43" s="84"/>
      <c r="H43" s="85"/>
    </row>
    <row r="44" spans="1:10" ht="18" customHeight="1" x14ac:dyDescent="0.25">
      <c r="B44" s="78" t="s">
        <v>99</v>
      </c>
      <c r="C44" s="83"/>
      <c r="D44" s="86"/>
      <c r="E44" s="86"/>
      <c r="F44" s="83"/>
      <c r="G44" s="67"/>
    </row>
    <row r="45" spans="1:10" ht="18" customHeight="1" x14ac:dyDescent="0.25">
      <c r="B45" s="78" t="s">
        <v>156</v>
      </c>
      <c r="G45" s="67"/>
    </row>
    <row r="46" spans="1:10" ht="18" customHeight="1" x14ac:dyDescent="0.25">
      <c r="B46" s="78" t="s">
        <v>100</v>
      </c>
      <c r="G46" s="67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G53" s="88"/>
    </row>
    <row r="54" spans="1:10" x14ac:dyDescent="0.25">
      <c r="E54" s="89"/>
      <c r="G54" s="87"/>
    </row>
    <row r="59" spans="1:10" x14ac:dyDescent="0.25">
      <c r="D59" s="90"/>
    </row>
  </sheetData>
  <mergeCells count="6">
    <mergeCell ref="B2:L2"/>
    <mergeCell ref="B3:L3"/>
    <mergeCell ref="B4:L4"/>
    <mergeCell ref="D25:F25"/>
    <mergeCell ref="H26:L26"/>
    <mergeCell ref="B8:B9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customProperties>
    <customPr name="EpmWorksheetKeyString_GUID" r:id="rId2"/>
  </customProperties>
  <ignoredErrors>
    <ignoredError sqref="F17:F20 L9 F16 L15" formula="1"/>
  </ignoredErrors>
  <drawing r:id="rId3"/>
  <legacyDrawing r:id="rId4"/>
  <oleObjects>
    <mc:AlternateContent xmlns:mc="http://schemas.openxmlformats.org/markup-compatibility/2006">
      <mc:Choice Requires="x14">
        <oleObject progId="Word.Picture.8" shapeId="3073" r:id="rId5">
          <objectPr defaultSize="0" autoPict="0" r:id="rId6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3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I50"/>
  <sheetViews>
    <sheetView showGridLines="0" topLeftCell="A36" zoomScale="109" zoomScaleNormal="80" workbookViewId="0">
      <selection activeCell="C57" sqref="C57"/>
    </sheetView>
  </sheetViews>
  <sheetFormatPr baseColWidth="10" defaultColWidth="9.85546875" defaultRowHeight="11.1" customHeight="1" x14ac:dyDescent="0.25"/>
  <cols>
    <col min="1" max="1" width="32.42578125" style="117" customWidth="1"/>
    <col min="2" max="2" width="1.7109375" style="118" customWidth="1"/>
    <col min="3" max="3" width="11.28515625" style="119" customWidth="1"/>
    <col min="4" max="4" width="13.140625" style="119" customWidth="1"/>
    <col min="5" max="5" width="13" style="119" customWidth="1"/>
    <col min="6" max="6" width="11.85546875" style="119" customWidth="1"/>
    <col min="7" max="7" width="11.28515625" style="119" customWidth="1"/>
    <col min="8" max="8" width="6.140625" style="119" customWidth="1"/>
    <col min="9" max="9" width="11.140625" style="119" customWidth="1"/>
    <col min="10" max="10" width="11.28515625" style="119" customWidth="1"/>
    <col min="11" max="11" width="12.85546875" style="119" customWidth="1"/>
    <col min="12" max="13" width="11.28515625" style="118" customWidth="1"/>
    <col min="14" max="14" width="4.140625" style="118" customWidth="1"/>
    <col min="15" max="15" width="11.28515625" style="118" customWidth="1"/>
    <col min="16" max="16" width="13.5703125" style="107" customWidth="1"/>
    <col min="17" max="17" width="12.85546875" customWidth="1"/>
    <col min="18" max="18" width="11.42578125" bestFit="1" customWidth="1"/>
    <col min="19" max="19" width="10" bestFit="1" customWidth="1"/>
    <col min="27" max="27" width="11.85546875" bestFit="1" customWidth="1"/>
    <col min="36" max="16384" width="9.85546875" style="107"/>
  </cols>
  <sheetData>
    <row r="1" spans="1:16" ht="15" customHeight="1" x14ac:dyDescent="0.25">
      <c r="A1" s="524" t="s">
        <v>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106"/>
    </row>
    <row r="2" spans="1:16" ht="15" customHeight="1" x14ac:dyDescent="0.25">
      <c r="A2" s="524" t="s">
        <v>103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126"/>
    </row>
    <row r="3" spans="1:16" ht="10.5" customHeight="1" x14ac:dyDescent="0.25">
      <c r="A3" s="439"/>
      <c r="B3" s="440"/>
      <c r="C3" s="441"/>
      <c r="D3" s="441"/>
      <c r="E3" s="441"/>
      <c r="F3" s="441"/>
      <c r="G3" s="441"/>
      <c r="H3" s="441"/>
      <c r="I3" s="441"/>
      <c r="J3" s="441"/>
      <c r="K3" s="441"/>
      <c r="L3" s="442"/>
      <c r="M3" s="442"/>
      <c r="N3" s="442"/>
      <c r="O3" s="442"/>
    </row>
    <row r="4" spans="1:16" ht="23.25" customHeight="1" x14ac:dyDescent="0.25">
      <c r="A4" s="550" t="s">
        <v>119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16" ht="18.75" customHeight="1" thickBot="1" x14ac:dyDescent="0.3">
      <c r="A5" s="412"/>
      <c r="B5" s="91"/>
      <c r="C5" s="548" t="s">
        <v>182</v>
      </c>
      <c r="D5" s="548"/>
      <c r="E5" s="548"/>
      <c r="F5" s="548"/>
      <c r="G5" s="548"/>
      <c r="H5" s="91"/>
      <c r="I5" s="549" t="s">
        <v>183</v>
      </c>
      <c r="J5" s="549"/>
      <c r="K5" s="549"/>
      <c r="L5" s="549"/>
      <c r="M5" s="549"/>
      <c r="N5" s="413"/>
      <c r="O5" s="414" t="s">
        <v>83</v>
      </c>
    </row>
    <row r="6" spans="1:16" ht="24.75" customHeight="1" x14ac:dyDescent="0.25">
      <c r="A6" s="415"/>
      <c r="B6" s="416"/>
      <c r="C6" s="437" t="s">
        <v>85</v>
      </c>
      <c r="D6" s="437" t="s">
        <v>104</v>
      </c>
      <c r="E6" s="437" t="s">
        <v>105</v>
      </c>
      <c r="F6" s="437" t="s">
        <v>86</v>
      </c>
      <c r="G6" s="437" t="s">
        <v>81</v>
      </c>
      <c r="H6" s="91"/>
      <c r="I6" s="417" t="s">
        <v>85</v>
      </c>
      <c r="J6" s="417" t="s">
        <v>104</v>
      </c>
      <c r="K6" s="417" t="s">
        <v>105</v>
      </c>
      <c r="L6" s="417" t="s">
        <v>86</v>
      </c>
      <c r="M6" s="417" t="s">
        <v>81</v>
      </c>
      <c r="N6" s="396"/>
      <c r="O6" s="437" t="s">
        <v>63</v>
      </c>
      <c r="P6" s="109"/>
    </row>
    <row r="7" spans="1:16" ht="18" customHeight="1" x14ac:dyDescent="0.25">
      <c r="A7" s="471" t="s">
        <v>168</v>
      </c>
      <c r="B7" s="416"/>
      <c r="C7" s="427">
        <v>300.85183511044801</v>
      </c>
      <c r="D7" s="427">
        <v>28.645415863872</v>
      </c>
      <c r="E7" s="427">
        <v>84.862172324378989</v>
      </c>
      <c r="F7" s="427">
        <v>37.246491189737966</v>
      </c>
      <c r="G7" s="427">
        <f t="shared" ref="G7:G16" si="0">+SUM(C7:F7)</f>
        <v>451.60591448843701</v>
      </c>
      <c r="H7" s="91"/>
      <c r="I7" s="427">
        <v>307.915751132781</v>
      </c>
      <c r="J7" s="427">
        <v>30.401666600423013</v>
      </c>
      <c r="K7" s="427">
        <v>87.068859579768002</v>
      </c>
      <c r="L7" s="427">
        <v>38.455188260913992</v>
      </c>
      <c r="M7" s="427">
        <f t="shared" ref="M7" si="1">+SUM(I7:L7)</f>
        <v>463.84146557388601</v>
      </c>
      <c r="N7" s="396"/>
      <c r="O7" s="397">
        <f t="shared" ref="O7:O14" si="2">+G7/M7-1</f>
        <v>-2.6378734963487194E-2</v>
      </c>
      <c r="P7" s="109"/>
    </row>
    <row r="8" spans="1:16" ht="18" customHeight="1" x14ac:dyDescent="0.25">
      <c r="A8" s="419" t="s">
        <v>72</v>
      </c>
      <c r="B8" s="416"/>
      <c r="C8" s="398">
        <v>43.349338123412004</v>
      </c>
      <c r="D8" s="398">
        <v>2.1547369492999997</v>
      </c>
      <c r="E8" s="398">
        <v>0.4565779920000001</v>
      </c>
      <c r="F8" s="398">
        <v>2.0772078992500003</v>
      </c>
      <c r="G8" s="398">
        <f>SUM(C8:F8)</f>
        <v>48.037860963962004</v>
      </c>
      <c r="H8" s="404"/>
      <c r="I8" s="398">
        <v>42.046732705732332</v>
      </c>
      <c r="J8" s="398">
        <v>1.8683671272260516</v>
      </c>
      <c r="K8" s="398">
        <v>0.75295526244100031</v>
      </c>
      <c r="L8" s="398">
        <v>2.0903250214989773</v>
      </c>
      <c r="M8" s="398">
        <f>SUM(I8:L8)</f>
        <v>46.758380116898358</v>
      </c>
      <c r="N8" s="396"/>
      <c r="O8" s="399">
        <f t="shared" si="2"/>
        <v>2.7363669226027065E-2</v>
      </c>
      <c r="P8" s="109"/>
    </row>
    <row r="9" spans="1:16" ht="18" customHeight="1" thickBot="1" x14ac:dyDescent="0.3">
      <c r="A9" s="420" t="s">
        <v>155</v>
      </c>
      <c r="B9" s="416"/>
      <c r="C9" s="400">
        <v>36.443782979677998</v>
      </c>
      <c r="D9" s="400">
        <v>2.4867947315150003</v>
      </c>
      <c r="E9" s="400">
        <v>0.23240848460000002</v>
      </c>
      <c r="F9" s="400">
        <v>5.7292104642359991</v>
      </c>
      <c r="G9" s="400">
        <f>+SUM(C9:F9)</f>
        <v>44.892196660028993</v>
      </c>
      <c r="H9" s="91"/>
      <c r="I9" s="400">
        <v>34.737616617400008</v>
      </c>
      <c r="J9" s="400">
        <v>2.303730198971</v>
      </c>
      <c r="K9" s="432">
        <v>0.18550790649999999</v>
      </c>
      <c r="L9" s="400">
        <v>5.4475355378829997</v>
      </c>
      <c r="M9" s="400">
        <f>+SUM(I9:L9)</f>
        <v>42.674390260754009</v>
      </c>
      <c r="N9" s="396"/>
      <c r="O9" s="401">
        <f t="shared" si="2"/>
        <v>5.1970429705579635E-2</v>
      </c>
      <c r="P9" s="109"/>
    </row>
    <row r="10" spans="1:16" ht="18" customHeight="1" thickBot="1" x14ac:dyDescent="0.3">
      <c r="A10" s="421" t="s">
        <v>5</v>
      </c>
      <c r="B10" s="422"/>
      <c r="C10" s="402">
        <v>380.64495621353802</v>
      </c>
      <c r="D10" s="402">
        <v>33.286947544686996</v>
      </c>
      <c r="E10" s="402">
        <v>85.551158800978996</v>
      </c>
      <c r="F10" s="402">
        <v>45.052909553223962</v>
      </c>
      <c r="G10" s="403">
        <f t="shared" si="0"/>
        <v>544.535972112428</v>
      </c>
      <c r="H10" s="404"/>
      <c r="I10" s="402">
        <v>384.70010045591334</v>
      </c>
      <c r="J10" s="402">
        <v>34.573763926620067</v>
      </c>
      <c r="K10" s="405">
        <v>88.007322748709015</v>
      </c>
      <c r="L10" s="402">
        <v>45.993048820295968</v>
      </c>
      <c r="M10" s="402">
        <f t="shared" ref="M10:M16" si="3">+SUM(I10:L10)</f>
        <v>553.27423595153834</v>
      </c>
      <c r="N10" s="406"/>
      <c r="O10" s="407">
        <f t="shared" si="2"/>
        <v>-1.5793729892522479E-2</v>
      </c>
      <c r="P10" s="109"/>
    </row>
    <row r="11" spans="1:16" ht="18" customHeight="1" x14ac:dyDescent="0.25">
      <c r="A11" s="418" t="s">
        <v>67</v>
      </c>
      <c r="B11" s="423"/>
      <c r="C11" s="431">
        <v>67.439568169203994</v>
      </c>
      <c r="D11" s="431">
        <v>10.630919790846002</v>
      </c>
      <c r="E11" s="431">
        <v>3.5971260366740001</v>
      </c>
      <c r="F11" s="431">
        <v>6.7375652188229971</v>
      </c>
      <c r="G11" s="427">
        <f t="shared" si="0"/>
        <v>88.405179215546994</v>
      </c>
      <c r="H11" s="91"/>
      <c r="I11" s="431">
        <v>61.669985760493987</v>
      </c>
      <c r="J11" s="431">
        <v>9.7643964942189996</v>
      </c>
      <c r="K11" s="431">
        <v>3.529647000872</v>
      </c>
      <c r="L11" s="431">
        <v>6.2167610163559965</v>
      </c>
      <c r="M11" s="431">
        <f>+SUM(I11:L11)</f>
        <v>81.180790271940992</v>
      </c>
      <c r="N11" s="396"/>
      <c r="O11" s="408">
        <f t="shared" si="2"/>
        <v>8.8991360140811659E-2</v>
      </c>
      <c r="P11" s="109"/>
    </row>
    <row r="12" spans="1:16" ht="18" customHeight="1" x14ac:dyDescent="0.25">
      <c r="A12" s="424" t="s">
        <v>169</v>
      </c>
      <c r="B12" s="423"/>
      <c r="C12" s="409">
        <v>248.88141642499994</v>
      </c>
      <c r="D12" s="409">
        <v>23.929889047</v>
      </c>
      <c r="E12" s="409">
        <v>2.7684219159999999</v>
      </c>
      <c r="F12" s="409">
        <v>30.448763633000002</v>
      </c>
      <c r="G12" s="409">
        <f t="shared" si="0"/>
        <v>306.02849102099998</v>
      </c>
      <c r="H12" s="91"/>
      <c r="I12" s="427">
        <v>242.39366645599998</v>
      </c>
      <c r="J12" s="427">
        <v>24.110656528999996</v>
      </c>
      <c r="K12" s="427">
        <v>2.8907786180000001</v>
      </c>
      <c r="L12" s="427">
        <v>25.964287917000018</v>
      </c>
      <c r="M12" s="427">
        <f t="shared" si="3"/>
        <v>295.35938952000004</v>
      </c>
      <c r="N12" s="396"/>
      <c r="O12" s="399">
        <f t="shared" si="2"/>
        <v>3.612243889838318E-2</v>
      </c>
      <c r="P12" s="109"/>
    </row>
    <row r="13" spans="1:16" ht="18" customHeight="1" x14ac:dyDescent="0.25">
      <c r="A13" s="425" t="s">
        <v>69</v>
      </c>
      <c r="B13" s="423"/>
      <c r="C13" s="409">
        <v>31.321130899450353</v>
      </c>
      <c r="D13" s="409">
        <v>6.9022718186775096</v>
      </c>
      <c r="E13" s="409">
        <v>1.984493983030003</v>
      </c>
      <c r="F13" s="409">
        <v>5.4187120426493793</v>
      </c>
      <c r="G13" s="409">
        <f t="shared" si="0"/>
        <v>45.626608743807253</v>
      </c>
      <c r="H13" s="91"/>
      <c r="I13" s="409">
        <v>31.435713413417954</v>
      </c>
      <c r="J13" s="409">
        <v>6.2014274953946487</v>
      </c>
      <c r="K13" s="409">
        <v>1.3305743636300009</v>
      </c>
      <c r="L13" s="409">
        <v>4.3079068930487381</v>
      </c>
      <c r="M13" s="409">
        <f t="shared" si="3"/>
        <v>43.275622165491342</v>
      </c>
      <c r="N13" s="396"/>
      <c r="O13" s="399">
        <f t="shared" si="2"/>
        <v>5.4325887432084663E-2</v>
      </c>
      <c r="P13" s="109"/>
    </row>
    <row r="14" spans="1:16" ht="18" customHeight="1" thickBot="1" x14ac:dyDescent="0.3">
      <c r="A14" s="426" t="s">
        <v>74</v>
      </c>
      <c r="B14" s="423"/>
      <c r="C14" s="409">
        <v>10.389079877508212</v>
      </c>
      <c r="D14" s="409">
        <v>2.4120130395543926</v>
      </c>
      <c r="E14" s="409">
        <v>0</v>
      </c>
      <c r="F14" s="409">
        <v>1.0338160559183298</v>
      </c>
      <c r="G14" s="409">
        <f t="shared" si="0"/>
        <v>13.834908972980934</v>
      </c>
      <c r="H14" s="91"/>
      <c r="I14" s="409">
        <v>10.095177722477141</v>
      </c>
      <c r="J14" s="409">
        <v>2.3071175439209743</v>
      </c>
      <c r="K14" s="409">
        <v>0</v>
      </c>
      <c r="L14" s="409">
        <v>0.98771228778684039</v>
      </c>
      <c r="M14" s="409">
        <f t="shared" si="3"/>
        <v>13.390007554184955</v>
      </c>
      <c r="N14" s="396"/>
      <c r="O14" s="399">
        <f t="shared" si="2"/>
        <v>3.322637548900631E-2</v>
      </c>
      <c r="P14" s="109"/>
    </row>
    <row r="15" spans="1:16" ht="18" customHeight="1" thickBot="1" x14ac:dyDescent="0.3">
      <c r="A15" s="421" t="s">
        <v>6</v>
      </c>
      <c r="B15" s="422"/>
      <c r="C15" s="403">
        <v>358.03119537116248</v>
      </c>
      <c r="D15" s="403">
        <v>43.875093696077911</v>
      </c>
      <c r="E15" s="403">
        <v>8.3500419357040023</v>
      </c>
      <c r="F15" s="403">
        <v>43.638856950390711</v>
      </c>
      <c r="G15" s="403">
        <f t="shared" si="0"/>
        <v>453.8951879533351</v>
      </c>
      <c r="H15" s="404"/>
      <c r="I15" s="403">
        <v>345.59454335238905</v>
      </c>
      <c r="J15" s="403">
        <v>42.383598062534617</v>
      </c>
      <c r="K15" s="403">
        <v>7.7509999825020017</v>
      </c>
      <c r="L15" s="403">
        <v>37.476668114191597</v>
      </c>
      <c r="M15" s="403">
        <f t="shared" si="3"/>
        <v>433.2058095116173</v>
      </c>
      <c r="N15" s="406"/>
      <c r="O15" s="407">
        <f>+G15/M15-1</f>
        <v>4.7758774207211863E-2</v>
      </c>
      <c r="P15" s="109"/>
    </row>
    <row r="16" spans="1:16" ht="19.149999999999999" customHeight="1" thickBot="1" x14ac:dyDescent="0.3">
      <c r="A16" s="438" t="s">
        <v>82</v>
      </c>
      <c r="B16" s="443"/>
      <c r="C16" s="410">
        <v>738.67615158470051</v>
      </c>
      <c r="D16" s="410">
        <v>77.162041240764907</v>
      </c>
      <c r="E16" s="410">
        <v>93.901200736682995</v>
      </c>
      <c r="F16" s="410">
        <v>88.691766503614673</v>
      </c>
      <c r="G16" s="410">
        <f t="shared" si="0"/>
        <v>998.43116006576304</v>
      </c>
      <c r="H16" s="91"/>
      <c r="I16" s="410">
        <v>730.29464380830245</v>
      </c>
      <c r="J16" s="410">
        <v>76.957361989154691</v>
      </c>
      <c r="K16" s="410">
        <v>95.758322731211024</v>
      </c>
      <c r="L16" s="410">
        <v>83.469716934487565</v>
      </c>
      <c r="M16" s="410">
        <f t="shared" si="3"/>
        <v>986.48004546315576</v>
      </c>
      <c r="N16" s="396"/>
      <c r="O16" s="411">
        <f>+G16/M16-1</f>
        <v>1.2114907602612579E-2</v>
      </c>
      <c r="P16" s="109"/>
    </row>
    <row r="17" spans="1:35" ht="15" customHeight="1" x14ac:dyDescent="0.25">
      <c r="A17" s="114"/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09"/>
    </row>
    <row r="18" spans="1:35" ht="15" customHeight="1" x14ac:dyDescent="0.25">
      <c r="A18" s="116" t="s">
        <v>120</v>
      </c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09"/>
    </row>
    <row r="19" spans="1:35" ht="17.25" customHeight="1" x14ac:dyDescent="0.25">
      <c r="A19" s="116" t="s">
        <v>121</v>
      </c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</row>
    <row r="20" spans="1:35" ht="23.25" customHeight="1" x14ac:dyDescent="0.25"/>
    <row r="21" spans="1:35" ht="18" customHeight="1" x14ac:dyDescent="0.25">
      <c r="A21" s="435" t="s">
        <v>122</v>
      </c>
      <c r="B21" s="436"/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</row>
    <row r="22" spans="1:35" ht="18" customHeight="1" thickBot="1" x14ac:dyDescent="0.3">
      <c r="A22" s="412"/>
      <c r="B22" s="91"/>
      <c r="C22" s="548" t="str">
        <f>+C5</f>
        <v>1T 2026</v>
      </c>
      <c r="D22" s="548"/>
      <c r="E22" s="548"/>
      <c r="F22" s="548"/>
      <c r="G22" s="548"/>
      <c r="H22" s="91"/>
      <c r="I22" s="549" t="str">
        <f>+I5</f>
        <v>1T 2025</v>
      </c>
      <c r="J22" s="549"/>
      <c r="K22" s="549"/>
      <c r="L22" s="549"/>
      <c r="M22" s="549"/>
      <c r="N22" s="413"/>
      <c r="O22" s="414" t="str">
        <f>+O5</f>
        <v>A/A</v>
      </c>
      <c r="P22" s="109"/>
    </row>
    <row r="23" spans="1:35" ht="18" customHeight="1" x14ac:dyDescent="0.25">
      <c r="A23" s="415"/>
      <c r="B23" s="416"/>
      <c r="C23" s="437" t="s">
        <v>85</v>
      </c>
      <c r="D23" s="551" t="s">
        <v>123</v>
      </c>
      <c r="E23" s="551"/>
      <c r="F23" s="437" t="s">
        <v>86</v>
      </c>
      <c r="G23" s="437" t="s">
        <v>81</v>
      </c>
      <c r="H23" s="91"/>
      <c r="I23" s="417" t="s">
        <v>85</v>
      </c>
      <c r="J23" s="551" t="s">
        <v>123</v>
      </c>
      <c r="K23" s="551"/>
      <c r="L23" s="417" t="s">
        <v>86</v>
      </c>
      <c r="M23" s="417" t="s">
        <v>81</v>
      </c>
      <c r="N23" s="396"/>
      <c r="O23" s="437" t="s">
        <v>63</v>
      </c>
      <c r="P23" s="109"/>
    </row>
    <row r="24" spans="1:35" s="121" customFormat="1" ht="18" customHeight="1" x14ac:dyDescent="0.25">
      <c r="A24" s="471" t="s">
        <v>168</v>
      </c>
      <c r="B24" s="416"/>
      <c r="C24" s="427">
        <v>1644.5529135711799</v>
      </c>
      <c r="D24" s="552">
        <v>211.068987996</v>
      </c>
      <c r="E24" s="552"/>
      <c r="F24" s="427">
        <v>261.50605043282002</v>
      </c>
      <c r="G24" s="427">
        <f t="shared" ref="G24:G32" si="4">C24+D24+F24</f>
        <v>2117.1279519999998</v>
      </c>
      <c r="H24" s="91"/>
      <c r="I24" s="427">
        <v>1735.5767032328129</v>
      </c>
      <c r="J24" s="552">
        <v>217.318672994</v>
      </c>
      <c r="K24" s="552"/>
      <c r="L24" s="427">
        <v>272.86945277318705</v>
      </c>
      <c r="M24" s="427">
        <f t="shared" ref="M24:M32" si="5">I24+J24+L24</f>
        <v>2225.7648289999997</v>
      </c>
      <c r="N24" s="396"/>
      <c r="O24" s="397">
        <f>+G24/M24-1</f>
        <v>-4.8808785000349131E-2</v>
      </c>
      <c r="P24" s="111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18" customHeight="1" x14ac:dyDescent="0.25">
      <c r="A25" s="419" t="s">
        <v>72</v>
      </c>
      <c r="B25" s="416"/>
      <c r="C25" s="398">
        <v>318.04573437222103</v>
      </c>
      <c r="D25" s="554">
        <v>20.286998000000001</v>
      </c>
      <c r="E25" s="554">
        <v>216.32425384993297</v>
      </c>
      <c r="F25" s="398">
        <v>23.248234086105995</v>
      </c>
      <c r="G25" s="472">
        <f t="shared" si="4"/>
        <v>361.580966458327</v>
      </c>
      <c r="H25" s="404"/>
      <c r="I25" s="398">
        <v>311.87934223851096</v>
      </c>
      <c r="J25" s="554">
        <v>17.965667999927998</v>
      </c>
      <c r="K25" s="554">
        <v>216.32425384993297</v>
      </c>
      <c r="L25" s="398">
        <v>23.259571923033008</v>
      </c>
      <c r="M25" s="472">
        <f t="shared" si="5"/>
        <v>353.10458216147197</v>
      </c>
      <c r="N25" s="396"/>
      <c r="O25" s="399">
        <f t="shared" ref="O25:O31" si="6">+G25/M25-1</f>
        <v>2.4005308129869674E-2</v>
      </c>
      <c r="P25" s="109"/>
    </row>
    <row r="26" spans="1:35" ht="18" customHeight="1" thickBot="1" x14ac:dyDescent="0.3">
      <c r="A26" s="420" t="s">
        <v>155</v>
      </c>
      <c r="B26" s="416"/>
      <c r="C26" s="432">
        <v>264.81436845280598</v>
      </c>
      <c r="D26" s="553">
        <v>16.064216000510001</v>
      </c>
      <c r="E26" s="553"/>
      <c r="F26" s="428">
        <v>55.757292901278994</v>
      </c>
      <c r="G26" s="428">
        <f t="shared" si="4"/>
        <v>336.63587735459498</v>
      </c>
      <c r="H26" s="91"/>
      <c r="I26" s="428">
        <v>254.99126514161702</v>
      </c>
      <c r="J26" s="553">
        <v>14.944226997677999</v>
      </c>
      <c r="K26" s="553"/>
      <c r="L26" s="428">
        <v>54.274990271542009</v>
      </c>
      <c r="M26" s="428">
        <f t="shared" si="5"/>
        <v>324.21048241083702</v>
      </c>
      <c r="N26" s="396"/>
      <c r="O26" s="401">
        <f t="shared" si="6"/>
        <v>3.8325086997071933E-2</v>
      </c>
      <c r="P26" s="109"/>
    </row>
    <row r="27" spans="1:35" ht="18" customHeight="1" thickBot="1" x14ac:dyDescent="0.3">
      <c r="A27" s="421" t="str">
        <f>+A10</f>
        <v>México y Centroamérica</v>
      </c>
      <c r="B27" s="422"/>
      <c r="C27" s="429">
        <v>2227.4130163962068</v>
      </c>
      <c r="D27" s="555">
        <v>247.42020199651</v>
      </c>
      <c r="E27" s="555"/>
      <c r="F27" s="430">
        <v>340.51157742020501</v>
      </c>
      <c r="G27" s="430">
        <f t="shared" si="4"/>
        <v>2815.3447958129218</v>
      </c>
      <c r="H27" s="404"/>
      <c r="I27" s="429">
        <v>2302.4473106129408</v>
      </c>
      <c r="J27" s="556">
        <v>250.22856799160598</v>
      </c>
      <c r="K27" s="556"/>
      <c r="L27" s="430">
        <v>350.40401496776212</v>
      </c>
      <c r="M27" s="430">
        <f t="shared" si="5"/>
        <v>2903.0798935723087</v>
      </c>
      <c r="N27" s="406"/>
      <c r="O27" s="407">
        <f t="shared" si="6"/>
        <v>-3.0221385899038E-2</v>
      </c>
      <c r="P27" s="109"/>
    </row>
    <row r="28" spans="1:35" ht="18" customHeight="1" x14ac:dyDescent="0.25">
      <c r="A28" s="418" t="str">
        <f>+A11</f>
        <v>Colombia</v>
      </c>
      <c r="B28" s="423"/>
      <c r="C28" s="427">
        <v>492.31325380286887</v>
      </c>
      <c r="D28" s="552">
        <v>105.68293263505899</v>
      </c>
      <c r="E28" s="552"/>
      <c r="F28" s="431">
        <v>50.216507562072003</v>
      </c>
      <c r="G28" s="431">
        <f t="shared" si="4"/>
        <v>648.21269399999994</v>
      </c>
      <c r="H28" s="91"/>
      <c r="I28" s="427">
        <v>446.03134384294009</v>
      </c>
      <c r="J28" s="557">
        <v>97.997142606706007</v>
      </c>
      <c r="K28" s="557"/>
      <c r="L28" s="431">
        <v>47.764411550363995</v>
      </c>
      <c r="M28" s="431">
        <f t="shared" si="5"/>
        <v>591.79289800001015</v>
      </c>
      <c r="N28" s="396"/>
      <c r="O28" s="408">
        <f t="shared" si="6"/>
        <v>9.5337061648868904E-2</v>
      </c>
      <c r="P28" s="109"/>
    </row>
    <row r="29" spans="1:35" ht="18" customHeight="1" x14ac:dyDescent="0.25">
      <c r="A29" s="424" t="s">
        <v>169</v>
      </c>
      <c r="B29" s="423"/>
      <c r="C29" s="427">
        <v>1672.2842227620004</v>
      </c>
      <c r="D29" s="552">
        <v>206.12093500400002</v>
      </c>
      <c r="E29" s="552"/>
      <c r="F29" s="427">
        <v>337.75583803899997</v>
      </c>
      <c r="G29" s="427">
        <f t="shared" si="4"/>
        <v>2216.1609958050003</v>
      </c>
      <c r="H29" s="91"/>
      <c r="I29" s="427">
        <v>1629.6714212989996</v>
      </c>
      <c r="J29" s="552">
        <v>206.2729314</v>
      </c>
      <c r="K29" s="552"/>
      <c r="L29" s="427">
        <v>292.7199105520001</v>
      </c>
      <c r="M29" s="427">
        <f t="shared" si="5"/>
        <v>2128.6642632509997</v>
      </c>
      <c r="N29" s="396"/>
      <c r="O29" s="399">
        <f t="shared" si="6"/>
        <v>4.1104054812463042E-2</v>
      </c>
      <c r="P29" s="109"/>
    </row>
    <row r="30" spans="1:35" ht="18" customHeight="1" x14ac:dyDescent="0.25">
      <c r="A30" s="425" t="str">
        <f>+A13</f>
        <v>Argentina</v>
      </c>
      <c r="B30" s="423"/>
      <c r="C30" s="427">
        <v>163.39341999999999</v>
      </c>
      <c r="D30" s="552">
        <v>36.335773000000003</v>
      </c>
      <c r="E30" s="552"/>
      <c r="F30" s="427">
        <v>43.145972</v>
      </c>
      <c r="G30" s="427">
        <f t="shared" si="4"/>
        <v>242.87516500000001</v>
      </c>
      <c r="H30" s="91"/>
      <c r="I30" s="427">
        <v>160.13682699999998</v>
      </c>
      <c r="J30" s="552">
        <v>35.714573999999999</v>
      </c>
      <c r="K30" s="552"/>
      <c r="L30" s="427">
        <v>36.323509999999999</v>
      </c>
      <c r="M30" s="427">
        <f t="shared" si="5"/>
        <v>232.17491099999998</v>
      </c>
      <c r="N30" s="396"/>
      <c r="O30" s="399">
        <f t="shared" si="6"/>
        <v>4.6087038232998534E-2</v>
      </c>
      <c r="P30" s="109"/>
    </row>
    <row r="31" spans="1:35" ht="18" customHeight="1" thickBot="1" x14ac:dyDescent="0.3">
      <c r="A31" s="426" t="str">
        <f>+A14</f>
        <v>Uruguay</v>
      </c>
      <c r="B31" s="423"/>
      <c r="C31" s="432">
        <v>50.830704000000019</v>
      </c>
      <c r="D31" s="560">
        <v>9.0439790000000002</v>
      </c>
      <c r="E31" s="560"/>
      <c r="F31" s="428">
        <v>8.3573660000000007</v>
      </c>
      <c r="G31" s="432">
        <f t="shared" si="4"/>
        <v>68.232049000000018</v>
      </c>
      <c r="H31" s="91"/>
      <c r="I31" s="432">
        <v>49.354307000000006</v>
      </c>
      <c r="J31" s="553">
        <v>8.7312609999999999</v>
      </c>
      <c r="K31" s="553"/>
      <c r="L31" s="428">
        <v>7.9991029999999999</v>
      </c>
      <c r="M31" s="432">
        <f t="shared" si="5"/>
        <v>66.084671000000014</v>
      </c>
      <c r="N31" s="396"/>
      <c r="O31" s="399">
        <f t="shared" si="6"/>
        <v>3.2494343506681123E-2</v>
      </c>
      <c r="P31" s="109"/>
    </row>
    <row r="32" spans="1:35" ht="17.45" customHeight="1" thickBot="1" x14ac:dyDescent="0.3">
      <c r="A32" s="421" t="str">
        <f>+A15</f>
        <v>Sudamérica</v>
      </c>
      <c r="B32" s="422"/>
      <c r="C32" s="429">
        <v>2378.8216005648692</v>
      </c>
      <c r="D32" s="553">
        <v>357.18361963905903</v>
      </c>
      <c r="E32" s="553"/>
      <c r="F32" s="429">
        <v>439.47568360107203</v>
      </c>
      <c r="G32" s="428">
        <f t="shared" si="4"/>
        <v>3175.4809038050003</v>
      </c>
      <c r="H32" s="404"/>
      <c r="I32" s="429">
        <v>2285.1938991419397</v>
      </c>
      <c r="J32" s="556">
        <v>348.71590900670606</v>
      </c>
      <c r="K32" s="556"/>
      <c r="L32" s="430">
        <v>384.80693510236409</v>
      </c>
      <c r="M32" s="429">
        <f t="shared" si="5"/>
        <v>3018.71674325101</v>
      </c>
      <c r="N32" s="406"/>
      <c r="O32" s="407">
        <f>+G32/M32-1</f>
        <v>5.1930728811992788E-2</v>
      </c>
    </row>
    <row r="33" spans="1:15" ht="24.95" customHeight="1" thickBot="1" x14ac:dyDescent="0.3">
      <c r="A33" s="438" t="str">
        <f>+A16</f>
        <v>TOTAL</v>
      </c>
      <c r="B33" s="443"/>
      <c r="C33" s="410">
        <v>4606.2346169610755</v>
      </c>
      <c r="D33" s="558">
        <v>604.60382163556903</v>
      </c>
      <c r="E33" s="558">
        <f t="shared" ref="E33" si="7">+E32+E27</f>
        <v>0</v>
      </c>
      <c r="F33" s="410">
        <v>779.98726102127705</v>
      </c>
      <c r="G33" s="433">
        <f>+G32+G27</f>
        <v>5990.8256996179225</v>
      </c>
      <c r="H33" s="91"/>
      <c r="I33" s="410">
        <v>4587.64120975488</v>
      </c>
      <c r="J33" s="558">
        <v>598.94447699831198</v>
      </c>
      <c r="K33" s="558">
        <f t="shared" ref="K33" si="8">+K32+K27</f>
        <v>0</v>
      </c>
      <c r="L33" s="434">
        <f>+L32+L27</f>
        <v>735.21095007012627</v>
      </c>
      <c r="M33" s="410">
        <f>+M32+M27</f>
        <v>5921.7966368233192</v>
      </c>
      <c r="N33" s="396"/>
      <c r="O33" s="411">
        <f>+G33/M33-1</f>
        <v>1.1656776993212103E-2</v>
      </c>
    </row>
    <row r="34" spans="1:15" ht="18" customHeight="1" x14ac:dyDescent="0.25">
      <c r="K34" s="559"/>
      <c r="L34" s="559"/>
    </row>
    <row r="35" spans="1:15" ht="18" customHeight="1" x14ac:dyDescent="0.25">
      <c r="A35" s="435" t="s">
        <v>84</v>
      </c>
      <c r="B35" s="435"/>
      <c r="C35" s="435"/>
      <c r="D35" s="435"/>
      <c r="E35" s="435"/>
      <c r="F35" s="122"/>
      <c r="G35" s="122"/>
      <c r="H35" s="122"/>
      <c r="I35" s="122"/>
      <c r="J35" s="122"/>
      <c r="K35" s="122"/>
      <c r="L35" s="122"/>
      <c r="M35" s="122"/>
      <c r="N35" s="122"/>
      <c r="O35" s="122"/>
    </row>
    <row r="36" spans="1:15" ht="25.5" customHeight="1" thickBot="1" x14ac:dyDescent="0.3">
      <c r="A36" s="444" t="s">
        <v>9</v>
      </c>
      <c r="C36" s="489" t="str">
        <f>C22</f>
        <v>1T 2026</v>
      </c>
      <c r="D36" s="490" t="str">
        <f>I22</f>
        <v>1T 2025</v>
      </c>
      <c r="E36" s="445" t="s">
        <v>63</v>
      </c>
    </row>
    <row r="37" spans="1:15" ht="18" customHeight="1" x14ac:dyDescent="0.25">
      <c r="A37" s="446" t="s">
        <v>66</v>
      </c>
      <c r="B37" s="107"/>
      <c r="C37" s="447">
        <v>31126.985236060002</v>
      </c>
      <c r="D37" s="448">
        <v>31262.404170510003</v>
      </c>
      <c r="E37" s="124">
        <f t="shared" ref="E37:E44" si="9">+C37/D37-1</f>
        <v>-4.3316865111014957E-3</v>
      </c>
    </row>
    <row r="38" spans="1:15" ht="18" customHeight="1" x14ac:dyDescent="0.25">
      <c r="A38" s="449" t="s">
        <v>72</v>
      </c>
      <c r="B38" s="107"/>
      <c r="C38" s="123">
        <v>3909.0072374193674</v>
      </c>
      <c r="D38" s="450">
        <v>4172.7798408991566</v>
      </c>
      <c r="E38" s="451">
        <f t="shared" si="9"/>
        <v>-6.3212681602428211E-2</v>
      </c>
    </row>
    <row r="39" spans="1:15" ht="18" customHeight="1" thickBot="1" x14ac:dyDescent="0.3">
      <c r="A39" s="452" t="s">
        <v>155</v>
      </c>
      <c r="B39" s="107"/>
      <c r="C39" s="453">
        <v>4080.8783141834979</v>
      </c>
      <c r="D39" s="453">
        <v>4233.8934472066176</v>
      </c>
      <c r="E39" s="454">
        <f t="shared" si="9"/>
        <v>-3.6140525247293165E-2</v>
      </c>
    </row>
    <row r="40" spans="1:15" ht="18" customHeight="1" thickBot="1" x14ac:dyDescent="0.3">
      <c r="A40" s="455" t="s">
        <v>5</v>
      </c>
      <c r="B40" s="456"/>
      <c r="C40" s="457">
        <v>39116.870787662869</v>
      </c>
      <c r="D40" s="458">
        <v>39669.077458615779</v>
      </c>
      <c r="E40" s="459">
        <f t="shared" si="9"/>
        <v>-1.3920330552909643E-2</v>
      </c>
    </row>
    <row r="41" spans="1:15" ht="18" customHeight="1" x14ac:dyDescent="0.25">
      <c r="A41" s="449" t="s">
        <v>67</v>
      </c>
      <c r="B41" s="107"/>
      <c r="C41" s="447">
        <v>5890.7866587858844</v>
      </c>
      <c r="D41" s="448">
        <v>5364.0500614820248</v>
      </c>
      <c r="E41" s="460">
        <f t="shared" si="9"/>
        <v>9.8197554323034897E-2</v>
      </c>
    </row>
    <row r="42" spans="1:15" ht="18" customHeight="1" x14ac:dyDescent="0.25">
      <c r="A42" s="424" t="s">
        <v>170</v>
      </c>
      <c r="B42" s="107"/>
      <c r="C42" s="123">
        <v>21318.6878328895</v>
      </c>
      <c r="D42" s="450">
        <v>20309.711103592395</v>
      </c>
      <c r="E42" s="451">
        <f t="shared" si="9"/>
        <v>4.967952149347088E-2</v>
      </c>
    </row>
    <row r="43" spans="1:15" ht="18" customHeight="1" x14ac:dyDescent="0.25">
      <c r="A43" s="424" t="s">
        <v>69</v>
      </c>
      <c r="B43" s="107"/>
      <c r="C43" s="461">
        <v>3194.9051312437246</v>
      </c>
      <c r="D43" s="450">
        <v>3434.3854091426897</v>
      </c>
      <c r="E43" s="451">
        <f t="shared" si="9"/>
        <v>-6.9730169846821455E-2</v>
      </c>
    </row>
    <row r="44" spans="1:15" ht="17.45" customHeight="1" thickBot="1" x14ac:dyDescent="0.3">
      <c r="A44" s="449" t="s">
        <v>74</v>
      </c>
      <c r="B44" s="107"/>
      <c r="C44" s="462">
        <v>1404.1267902516738</v>
      </c>
      <c r="D44" s="453">
        <v>1379.5662714160103</v>
      </c>
      <c r="E44" s="454">
        <f t="shared" si="9"/>
        <v>1.7803072853074475E-2</v>
      </c>
    </row>
    <row r="45" spans="1:15" ht="21" customHeight="1" thickBot="1" x14ac:dyDescent="0.3">
      <c r="A45" s="463" t="s">
        <v>6</v>
      </c>
      <c r="B45" s="456"/>
      <c r="C45" s="457">
        <v>31808.506413170784</v>
      </c>
      <c r="D45" s="464">
        <v>30487.712845633123</v>
      </c>
      <c r="E45" s="465">
        <f>+C45/D45-1</f>
        <v>4.3322159790246229E-2</v>
      </c>
      <c r="G45" s="115"/>
    </row>
    <row r="46" spans="1:15" ht="19.899999999999999" customHeight="1" thickBot="1" x14ac:dyDescent="0.3">
      <c r="A46" s="438" t="str">
        <f>A33</f>
        <v>TOTAL</v>
      </c>
      <c r="B46" s="466"/>
      <c r="C46" s="467">
        <v>70925.377200833653</v>
      </c>
      <c r="D46" s="468">
        <v>70156.790304248905</v>
      </c>
      <c r="E46" s="469">
        <f>+C46/D46-1</f>
        <v>1.0955274510872304E-2</v>
      </c>
      <c r="F46" s="91"/>
    </row>
    <row r="47" spans="1:15" ht="11.1" customHeight="1" x14ac:dyDescent="0.25">
      <c r="C47" s="91"/>
      <c r="D47" s="91"/>
      <c r="E47" s="91"/>
      <c r="F47" s="91"/>
    </row>
    <row r="48" spans="1:15" ht="15.6" customHeight="1" x14ac:dyDescent="0.25">
      <c r="A48" s="116" t="s">
        <v>171</v>
      </c>
      <c r="C48" s="91"/>
      <c r="D48" s="91"/>
      <c r="E48" s="91"/>
    </row>
    <row r="49" spans="1:1" ht="13.9" customHeight="1" x14ac:dyDescent="0.25">
      <c r="A49" s="116" t="s">
        <v>196</v>
      </c>
    </row>
    <row r="50" spans="1:1" ht="11.1" customHeight="1" x14ac:dyDescent="0.25">
      <c r="A50" s="522"/>
    </row>
  </sheetData>
  <mergeCells count="30">
    <mergeCell ref="D33:E33"/>
    <mergeCell ref="J33:K33"/>
    <mergeCell ref="K34:L34"/>
    <mergeCell ref="D30:E30"/>
    <mergeCell ref="J30:K30"/>
    <mergeCell ref="D31:E31"/>
    <mergeCell ref="J31:K31"/>
    <mergeCell ref="D32:E32"/>
    <mergeCell ref="J32:K32"/>
    <mergeCell ref="D27:E27"/>
    <mergeCell ref="J27:K27"/>
    <mergeCell ref="D28:E28"/>
    <mergeCell ref="J28:K28"/>
    <mergeCell ref="D29:E29"/>
    <mergeCell ref="J29:K29"/>
    <mergeCell ref="D23:E23"/>
    <mergeCell ref="J23:K23"/>
    <mergeCell ref="D24:E24"/>
    <mergeCell ref="J24:K24"/>
    <mergeCell ref="D26:E26"/>
    <mergeCell ref="J26:K26"/>
    <mergeCell ref="D25:E25"/>
    <mergeCell ref="J25:K25"/>
    <mergeCell ref="C22:G22"/>
    <mergeCell ref="I22:M22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ignoredErrors>
    <ignoredError sqref="G8 M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R50"/>
  <sheetViews>
    <sheetView showGridLines="0" topLeftCell="A9" zoomScale="160" workbookViewId="0">
      <selection activeCell="K29" sqref="K29"/>
    </sheetView>
  </sheetViews>
  <sheetFormatPr baseColWidth="10" defaultColWidth="9.85546875" defaultRowHeight="11.1" customHeight="1" x14ac:dyDescent="0.25"/>
  <cols>
    <col min="1" max="1" width="25.7109375" style="52" customWidth="1"/>
    <col min="2" max="2" width="1.7109375" style="51" customWidth="1"/>
    <col min="3" max="4" width="10.7109375" style="50" customWidth="1"/>
    <col min="5" max="5" width="9.42578125" style="50" bestFit="1" customWidth="1"/>
    <col min="6" max="6" width="1.7109375" style="50" customWidth="1"/>
    <col min="7" max="7" width="11.140625" style="50" customWidth="1"/>
    <col min="8" max="8" width="10.7109375" style="50" customWidth="1"/>
    <col min="9" max="9" width="9.85546875" style="50" customWidth="1"/>
    <col min="10" max="10" width="1.7109375" style="50" hidden="1" customWidth="1"/>
    <col min="11" max="11" width="13.42578125" style="51" customWidth="1"/>
    <col min="12" max="12" width="10.28515625" style="51" customWidth="1"/>
    <col min="13" max="14" width="11.28515625" style="51" customWidth="1"/>
    <col min="15" max="15" width="19" style="51" customWidth="1"/>
    <col min="16" max="16" width="13.5703125" style="44" customWidth="1"/>
    <col min="17" max="16384" width="9.85546875" style="44"/>
  </cols>
  <sheetData>
    <row r="1" spans="1:18" ht="13.5" customHeight="1" x14ac:dyDescent="0.25">
      <c r="A1" s="564" t="s">
        <v>14</v>
      </c>
      <c r="B1" s="564"/>
      <c r="C1" s="564"/>
      <c r="D1" s="564"/>
      <c r="E1" s="564"/>
      <c r="F1" s="564"/>
      <c r="G1" s="564"/>
      <c r="H1" s="564"/>
      <c r="I1" s="564"/>
      <c r="J1" s="564"/>
      <c r="K1" s="42"/>
      <c r="L1" s="42"/>
      <c r="M1" s="42"/>
      <c r="N1" s="43"/>
      <c r="O1" s="44"/>
      <c r="P1" s="45"/>
      <c r="Q1" s="45"/>
      <c r="R1" s="45"/>
    </row>
    <row r="2" spans="1:18" ht="15" customHeight="1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  <c r="K2" s="46"/>
      <c r="L2" s="46"/>
      <c r="M2" s="46"/>
      <c r="N2" s="47"/>
      <c r="O2" s="42"/>
      <c r="P2" s="48"/>
      <c r="Q2" s="48"/>
      <c r="R2" s="48"/>
    </row>
    <row r="3" spans="1:18" ht="11.1" customHeight="1" x14ac:dyDescent="0.25">
      <c r="A3" s="356"/>
      <c r="B3" s="357"/>
      <c r="C3" s="358"/>
      <c r="D3" s="358"/>
      <c r="E3" s="358"/>
      <c r="F3" s="358"/>
      <c r="G3" s="358"/>
      <c r="H3" s="358"/>
      <c r="I3" s="358"/>
      <c r="J3" s="358"/>
      <c r="K3" s="49"/>
      <c r="L3" s="49"/>
      <c r="M3" s="49"/>
      <c r="N3" s="49"/>
      <c r="O3" s="46"/>
    </row>
    <row r="4" spans="1:18" ht="15" customHeight="1" x14ac:dyDescent="0.25">
      <c r="A4" s="565" t="s">
        <v>65</v>
      </c>
      <c r="B4" s="565"/>
      <c r="C4" s="565"/>
      <c r="D4" s="565"/>
      <c r="E4" s="484"/>
      <c r="G4" s="359"/>
      <c r="H4" s="359"/>
      <c r="I4" s="359"/>
      <c r="J4" s="359"/>
    </row>
    <row r="5" spans="1:18" ht="15" customHeight="1" thickBot="1" x14ac:dyDescent="0.3">
      <c r="B5" s="50"/>
      <c r="C5" s="360" t="s">
        <v>175</v>
      </c>
      <c r="D5" s="360" t="s">
        <v>180</v>
      </c>
      <c r="E5" s="360" t="s">
        <v>159</v>
      </c>
      <c r="F5" s="361"/>
      <c r="G5" s="362"/>
      <c r="H5" s="363"/>
      <c r="I5" s="363"/>
      <c r="J5" s="363"/>
    </row>
    <row r="6" spans="1:18" ht="15" customHeight="1" x14ac:dyDescent="0.25">
      <c r="A6" s="364" t="s">
        <v>66</v>
      </c>
      <c r="B6" s="365"/>
      <c r="C6" s="366">
        <v>4.6299976882774985E-2</v>
      </c>
      <c r="D6" s="366">
        <v>1.1708021066523466E-2</v>
      </c>
      <c r="E6" s="366">
        <v>1.1708021066523466E-2</v>
      </c>
      <c r="F6" s="368"/>
      <c r="G6" s="369"/>
      <c r="H6" s="370"/>
      <c r="I6" s="370"/>
      <c r="J6" s="370"/>
      <c r="K6" s="54"/>
      <c r="M6" s="55"/>
      <c r="N6" s="55"/>
      <c r="O6" s="55"/>
      <c r="P6" s="55"/>
      <c r="Q6" s="54"/>
      <c r="R6" s="54"/>
    </row>
    <row r="7" spans="1:18" ht="15" customHeight="1" x14ac:dyDescent="0.25">
      <c r="A7" s="371" t="s">
        <v>67</v>
      </c>
      <c r="B7" s="365"/>
      <c r="C7" s="372">
        <v>5.7350693802027175E-2</v>
      </c>
      <c r="D7" s="372">
        <v>2.9187999999999992E-2</v>
      </c>
      <c r="E7" s="372">
        <v>2.9187999999999992E-2</v>
      </c>
      <c r="F7" s="368"/>
      <c r="G7" s="369"/>
      <c r="H7" s="370"/>
      <c r="I7" s="370"/>
      <c r="J7" s="370"/>
      <c r="K7" s="54"/>
      <c r="M7" s="55"/>
      <c r="N7" s="55"/>
      <c r="O7" s="55"/>
      <c r="P7" s="55"/>
      <c r="Q7" s="55"/>
      <c r="R7" s="56"/>
    </row>
    <row r="8" spans="1:18" ht="15" customHeight="1" x14ac:dyDescent="0.25">
      <c r="A8" s="371" t="s">
        <v>68</v>
      </c>
      <c r="B8" s="365"/>
      <c r="C8" s="372">
        <v>3.7514091067174071E-2</v>
      </c>
      <c r="D8" s="372">
        <v>1.2998000000000065E-2</v>
      </c>
      <c r="E8" s="372">
        <v>1.2998000000000065E-2</v>
      </c>
      <c r="F8" s="368"/>
      <c r="G8" s="369"/>
      <c r="H8" s="370"/>
      <c r="I8" s="370"/>
      <c r="J8" s="370"/>
      <c r="K8" s="54"/>
      <c r="M8" s="55"/>
      <c r="N8" s="55"/>
      <c r="O8" s="55"/>
      <c r="P8" s="55"/>
      <c r="Q8" s="55"/>
      <c r="R8" s="56"/>
    </row>
    <row r="9" spans="1:18" ht="15" customHeight="1" x14ac:dyDescent="0.25">
      <c r="A9" s="371" t="s">
        <v>69</v>
      </c>
      <c r="B9" s="365"/>
      <c r="C9" s="372">
        <v>0.32798436524515906</v>
      </c>
      <c r="D9" s="372">
        <v>8.4235001303961443E-2</v>
      </c>
      <c r="E9" s="372">
        <v>8.4235001303961443E-2</v>
      </c>
      <c r="F9" s="368"/>
      <c r="G9" s="369"/>
      <c r="H9" s="370"/>
      <c r="I9" s="370"/>
      <c r="J9" s="370"/>
      <c r="K9" s="54"/>
      <c r="M9" s="55"/>
      <c r="N9" s="55"/>
      <c r="O9" s="55"/>
      <c r="P9" s="55"/>
      <c r="Q9" s="55"/>
      <c r="R9" s="56"/>
    </row>
    <row r="10" spans="1:18" ht="15" customHeight="1" x14ac:dyDescent="0.25">
      <c r="A10" s="371" t="s">
        <v>70</v>
      </c>
      <c r="B10" s="373"/>
      <c r="C10" s="372">
        <v>-2.8771321660824967E-2</v>
      </c>
      <c r="D10" s="372">
        <v>-1.1390999999999929E-2</v>
      </c>
      <c r="E10" s="372">
        <v>-1.1390999999999929E-2</v>
      </c>
      <c r="F10" s="368"/>
      <c r="G10" s="369"/>
      <c r="H10" s="370"/>
      <c r="I10" s="370"/>
      <c r="J10" s="370"/>
      <c r="K10" s="54"/>
      <c r="M10" s="55"/>
      <c r="N10" s="55"/>
      <c r="O10" s="55"/>
      <c r="P10" s="55"/>
      <c r="Q10" s="55"/>
      <c r="R10" s="56"/>
    </row>
    <row r="11" spans="1:18" ht="15" customHeight="1" x14ac:dyDescent="0.25">
      <c r="A11" s="371" t="s">
        <v>71</v>
      </c>
      <c r="B11" s="373"/>
      <c r="C11" s="372">
        <v>-2.200108054868477E-3</v>
      </c>
      <c r="D11" s="372">
        <v>3.2575223245088214E-3</v>
      </c>
      <c r="E11" s="372">
        <v>3.2575223245088214E-3</v>
      </c>
      <c r="F11" s="368"/>
      <c r="G11" s="369"/>
      <c r="H11" s="370"/>
      <c r="I11" s="370"/>
      <c r="J11" s="370"/>
      <c r="K11" s="54"/>
      <c r="M11" s="55"/>
      <c r="N11" s="55"/>
      <c r="O11" s="55"/>
      <c r="P11" s="55"/>
      <c r="Q11" s="55"/>
      <c r="R11" s="56"/>
    </row>
    <row r="12" spans="1:18" ht="15" customHeight="1" x14ac:dyDescent="0.25">
      <c r="A12" s="371" t="s">
        <v>72</v>
      </c>
      <c r="B12" s="373"/>
      <c r="C12" s="372">
        <v>2.5182064451390485E-2</v>
      </c>
      <c r="D12" s="372">
        <v>3.9350000000000218E-3</v>
      </c>
      <c r="E12" s="372">
        <v>3.9350000000000218E-3</v>
      </c>
      <c r="F12" s="368"/>
      <c r="G12" s="369"/>
      <c r="H12" s="370"/>
      <c r="I12" s="370"/>
      <c r="J12" s="370"/>
      <c r="K12" s="54"/>
      <c r="M12" s="55"/>
      <c r="N12" s="55"/>
      <c r="O12" s="55"/>
      <c r="P12" s="55"/>
      <c r="Q12" s="55"/>
      <c r="R12" s="56"/>
    </row>
    <row r="13" spans="1:18" ht="15" customHeight="1" x14ac:dyDescent="0.25">
      <c r="A13" s="371" t="s">
        <v>73</v>
      </c>
      <c r="B13" s="373"/>
      <c r="C13" s="372">
        <v>2.9151205230012023E-2</v>
      </c>
      <c r="D13" s="372">
        <v>1.4866000000000046E-2</v>
      </c>
      <c r="E13" s="372">
        <v>1.4866000000000046E-2</v>
      </c>
      <c r="F13" s="368"/>
      <c r="G13" s="369"/>
      <c r="H13" s="370"/>
      <c r="I13" s="370"/>
      <c r="J13" s="370"/>
      <c r="K13" s="54"/>
      <c r="M13" s="55"/>
      <c r="N13" s="55"/>
      <c r="O13" s="55"/>
      <c r="P13" s="55"/>
      <c r="Q13" s="55"/>
      <c r="R13" s="56"/>
    </row>
    <row r="14" spans="1:18" ht="15" customHeight="1" thickBot="1" x14ac:dyDescent="0.3">
      <c r="A14" s="374" t="s">
        <v>74</v>
      </c>
      <c r="B14" s="375"/>
      <c r="C14" s="376">
        <v>3.0583967495207753E-2</v>
      </c>
      <c r="D14" s="376">
        <v>1.624200000000009E-2</v>
      </c>
      <c r="E14" s="376">
        <v>1.624200000000009E-2</v>
      </c>
      <c r="F14" s="367"/>
      <c r="G14" s="369"/>
      <c r="H14" s="370"/>
      <c r="I14" s="370"/>
      <c r="J14" s="370"/>
      <c r="K14" s="54"/>
      <c r="M14" s="55"/>
      <c r="N14" s="55"/>
      <c r="O14" s="55"/>
      <c r="P14" s="55"/>
      <c r="Q14" s="55"/>
      <c r="R14" s="56"/>
    </row>
    <row r="15" spans="1:18" ht="9.9499999999999993" customHeight="1" x14ac:dyDescent="0.25"/>
    <row r="16" spans="1:18" ht="15" customHeight="1" x14ac:dyDescent="0.25">
      <c r="A16" s="57" t="s">
        <v>102</v>
      </c>
      <c r="M16"/>
      <c r="N16"/>
      <c r="O16"/>
    </row>
    <row r="17" spans="1:15" ht="11.1" customHeight="1" x14ac:dyDescent="0.25">
      <c r="A17" s="57"/>
      <c r="M17"/>
      <c r="N17"/>
      <c r="O17"/>
    </row>
    <row r="18" spans="1:15" ht="11.1" customHeight="1" x14ac:dyDescent="0.25">
      <c r="A18" s="58"/>
      <c r="M18"/>
      <c r="N18"/>
      <c r="O18"/>
    </row>
    <row r="19" spans="1:15" ht="15" customHeight="1" thickBot="1" x14ac:dyDescent="0.3">
      <c r="A19" s="566" t="s">
        <v>76</v>
      </c>
      <c r="B19" s="566"/>
      <c r="C19" s="566"/>
      <c r="D19" s="566"/>
      <c r="E19" s="566"/>
      <c r="F19" s="485"/>
      <c r="M19"/>
      <c r="N19"/>
      <c r="O19"/>
    </row>
    <row r="20" spans="1:15" ht="25.5" customHeight="1" x14ac:dyDescent="0.25">
      <c r="C20" s="562" t="s">
        <v>77</v>
      </c>
      <c r="D20" s="562"/>
      <c r="E20" s="562"/>
      <c r="F20" s="377"/>
      <c r="M20"/>
      <c r="N20"/>
      <c r="O20"/>
    </row>
    <row r="21" spans="1:15" ht="22.5" customHeight="1" thickBot="1" x14ac:dyDescent="0.3">
      <c r="C21" s="360" t="s">
        <v>180</v>
      </c>
      <c r="D21" s="360" t="s">
        <v>192</v>
      </c>
      <c r="E21" s="378" t="s">
        <v>63</v>
      </c>
      <c r="F21" s="379"/>
      <c r="M21"/>
      <c r="N21"/>
      <c r="O21"/>
    </row>
    <row r="22" spans="1:15" ht="15" customHeight="1" x14ac:dyDescent="0.25">
      <c r="A22" s="364" t="s">
        <v>66</v>
      </c>
      <c r="B22" s="365"/>
      <c r="C22" s="515">
        <v>17.557829838709676</v>
      </c>
      <c r="D22" s="515">
        <v>20.423547388632869</v>
      </c>
      <c r="E22" s="380">
        <v>-0.14031438786771022</v>
      </c>
      <c r="F22" s="370"/>
      <c r="M22"/>
      <c r="N22"/>
      <c r="O22"/>
    </row>
    <row r="23" spans="1:15" ht="15" customHeight="1" x14ac:dyDescent="0.25">
      <c r="A23" s="371" t="s">
        <v>67</v>
      </c>
      <c r="B23" s="365"/>
      <c r="C23" s="514">
        <v>3695.9200635000002</v>
      </c>
      <c r="D23" s="514">
        <v>4188.5798492000004</v>
      </c>
      <c r="E23" s="381">
        <v>-0.11772347865447064</v>
      </c>
      <c r="F23" s="370"/>
      <c r="M23"/>
      <c r="N23"/>
      <c r="O23"/>
    </row>
    <row r="24" spans="1:15" ht="15" customHeight="1" x14ac:dyDescent="0.25">
      <c r="A24" s="371" t="s">
        <v>68</v>
      </c>
      <c r="B24" s="365"/>
      <c r="C24" s="514">
        <v>5.2567422799422792</v>
      </c>
      <c r="D24" s="514">
        <v>5.844742751196172</v>
      </c>
      <c r="E24" s="381">
        <v>-0.10060331075025564</v>
      </c>
      <c r="F24" s="370"/>
      <c r="M24"/>
      <c r="N24"/>
      <c r="O24"/>
    </row>
    <row r="25" spans="1:15" ht="15" customHeight="1" x14ac:dyDescent="0.25">
      <c r="A25" s="371" t="s">
        <v>69</v>
      </c>
      <c r="B25" s="365"/>
      <c r="C25" s="514">
        <v>1417.7637566137566</v>
      </c>
      <c r="D25" s="514">
        <v>1057.0036195286193</v>
      </c>
      <c r="E25" s="381">
        <v>0.3413045427848409</v>
      </c>
      <c r="F25" s="370"/>
      <c r="M25"/>
      <c r="N25"/>
      <c r="O25"/>
    </row>
    <row r="26" spans="1:15" ht="15" customHeight="1" x14ac:dyDescent="0.25">
      <c r="A26" s="371" t="s">
        <v>70</v>
      </c>
      <c r="B26" s="373"/>
      <c r="C26" s="514">
        <v>485.76632872503842</v>
      </c>
      <c r="D26" s="514">
        <v>507.66721197188946</v>
      </c>
      <c r="E26" s="381">
        <v>-4.3140235828473705E-2</v>
      </c>
      <c r="F26" s="370"/>
      <c r="M26"/>
      <c r="N26"/>
      <c r="O26"/>
    </row>
    <row r="27" spans="1:15" ht="15" customHeight="1" x14ac:dyDescent="0.25">
      <c r="A27" s="371" t="s">
        <v>71</v>
      </c>
      <c r="B27" s="373"/>
      <c r="C27" s="514">
        <v>1</v>
      </c>
      <c r="D27" s="514">
        <v>1</v>
      </c>
      <c r="E27" s="381">
        <v>0</v>
      </c>
      <c r="F27" s="370"/>
      <c r="M27"/>
      <c r="N27"/>
      <c r="O27"/>
    </row>
    <row r="28" spans="1:15" ht="15" customHeight="1" x14ac:dyDescent="0.25">
      <c r="A28" s="371" t="s">
        <v>72</v>
      </c>
      <c r="B28" s="373"/>
      <c r="C28" s="514">
        <v>7.6620025384024588</v>
      </c>
      <c r="D28" s="514">
        <v>7.7120691705069122</v>
      </c>
      <c r="E28" s="381">
        <v>-6.4919843167281499E-3</v>
      </c>
      <c r="F28" s="370"/>
      <c r="M28"/>
      <c r="N28"/>
      <c r="O28"/>
    </row>
    <row r="29" spans="1:15" ht="15" customHeight="1" x14ac:dyDescent="0.25">
      <c r="A29" s="371" t="s">
        <v>73</v>
      </c>
      <c r="B29" s="373"/>
      <c r="C29" s="514">
        <v>36.624299999999998</v>
      </c>
      <c r="D29" s="514">
        <v>36.624299999999984</v>
      </c>
      <c r="E29" s="381">
        <v>0</v>
      </c>
      <c r="F29" s="370"/>
      <c r="M29"/>
      <c r="N29"/>
      <c r="O29"/>
    </row>
    <row r="30" spans="1:15" ht="15" customHeight="1" thickBot="1" x14ac:dyDescent="0.3">
      <c r="A30" s="374" t="s">
        <v>74</v>
      </c>
      <c r="B30" s="375"/>
      <c r="C30" s="518">
        <v>39.088080303030303</v>
      </c>
      <c r="D30" s="518">
        <v>43.025115413533833</v>
      </c>
      <c r="E30" s="382">
        <v>-9.1505509576509159E-2</v>
      </c>
      <c r="F30" s="370"/>
      <c r="M30"/>
      <c r="N30"/>
      <c r="O30"/>
    </row>
    <row r="31" spans="1:15" ht="11.1" customHeight="1" x14ac:dyDescent="0.25">
      <c r="A31" s="61"/>
      <c r="B31" s="60"/>
      <c r="M31"/>
      <c r="N31"/>
      <c r="O31"/>
    </row>
    <row r="32" spans="1:15" ht="11.1" customHeight="1" x14ac:dyDescent="0.25">
      <c r="A32" s="61"/>
      <c r="B32" s="60"/>
    </row>
    <row r="33" spans="1:15" ht="15" customHeight="1" x14ac:dyDescent="0.25">
      <c r="A33" s="561" t="s">
        <v>78</v>
      </c>
      <c r="B33" s="561"/>
      <c r="C33" s="561"/>
      <c r="D33" s="561"/>
      <c r="E33" s="561"/>
      <c r="F33" s="561"/>
      <c r="G33" s="561"/>
      <c r="H33" s="561"/>
      <c r="I33" s="561"/>
    </row>
    <row r="34" spans="1:15" ht="24.75" customHeight="1" x14ac:dyDescent="0.25">
      <c r="C34" s="562" t="s">
        <v>79</v>
      </c>
      <c r="D34" s="562"/>
      <c r="E34" s="562"/>
      <c r="F34" s="383"/>
      <c r="G34" s="562" t="str">
        <f>C34</f>
        <v>Tipo de cambio de cierre                                         (moneda local por USD)</v>
      </c>
      <c r="H34" s="562"/>
      <c r="I34" s="562"/>
    </row>
    <row r="35" spans="1:15" ht="15" customHeight="1" thickBot="1" x14ac:dyDescent="0.3">
      <c r="A35" s="384"/>
      <c r="B35" s="385"/>
      <c r="C35" s="520" t="s">
        <v>186</v>
      </c>
      <c r="D35" s="520" t="s">
        <v>193</v>
      </c>
      <c r="E35" s="378" t="s">
        <v>63</v>
      </c>
      <c r="F35" s="386"/>
      <c r="G35" s="521" t="s">
        <v>194</v>
      </c>
      <c r="H35" s="521" t="s">
        <v>195</v>
      </c>
      <c r="I35" s="360" t="s">
        <v>63</v>
      </c>
    </row>
    <row r="36" spans="1:15" ht="15" customHeight="1" x14ac:dyDescent="0.25">
      <c r="A36" s="364" t="s">
        <v>66</v>
      </c>
      <c r="B36" s="385"/>
      <c r="C36" s="515">
        <v>18.066700000000001</v>
      </c>
      <c r="D36" s="515">
        <v>20.318200000000001</v>
      </c>
      <c r="E36" s="387">
        <v>-0.11081198137630299</v>
      </c>
      <c r="F36" s="388"/>
      <c r="G36" s="515">
        <v>17.966699999999999</v>
      </c>
      <c r="H36" s="515">
        <v>20.2683</v>
      </c>
      <c r="I36" s="389">
        <v>-0.11355663770518498</v>
      </c>
      <c r="K36" s="43"/>
      <c r="O36" s="62"/>
    </row>
    <row r="37" spans="1:15" ht="15" customHeight="1" x14ac:dyDescent="0.25">
      <c r="A37" s="371" t="s">
        <v>67</v>
      </c>
      <c r="B37" s="390"/>
      <c r="C37" s="516">
        <v>3695.9200635000002</v>
      </c>
      <c r="D37" s="514">
        <v>4192.57</v>
      </c>
      <c r="E37" s="381">
        <v>-0.12465146676143746</v>
      </c>
      <c r="F37" s="388"/>
      <c r="G37" s="514">
        <v>3757.08</v>
      </c>
      <c r="H37" s="514">
        <v>4409.1499999999996</v>
      </c>
      <c r="I37" s="381">
        <v>-0.14789018291507428</v>
      </c>
    </row>
    <row r="38" spans="1:15" ht="15" customHeight="1" x14ac:dyDescent="0.25">
      <c r="A38" s="371" t="s">
        <v>68</v>
      </c>
      <c r="B38" s="385"/>
      <c r="C38" s="516">
        <v>5.2194000000000003</v>
      </c>
      <c r="D38" s="514">
        <v>5.7422000000000004</v>
      </c>
      <c r="E38" s="381">
        <v>-9.1045243983142399E-2</v>
      </c>
      <c r="F38" s="388"/>
      <c r="G38" s="514">
        <v>5.5023999999999997</v>
      </c>
      <c r="H38" s="514">
        <v>6.1923000000000004</v>
      </c>
      <c r="I38" s="381">
        <v>-0.11141256076094519</v>
      </c>
    </row>
    <row r="39" spans="1:15" ht="15" customHeight="1" x14ac:dyDescent="0.25">
      <c r="A39" s="371" t="s">
        <v>69</v>
      </c>
      <c r="B39" s="385"/>
      <c r="C39" s="516">
        <v>1382</v>
      </c>
      <c r="D39" s="514">
        <v>1074</v>
      </c>
      <c r="E39" s="381">
        <v>0.28677839851024212</v>
      </c>
      <c r="F39" s="388"/>
      <c r="G39" s="514">
        <v>1455</v>
      </c>
      <c r="H39" s="514">
        <v>1032</v>
      </c>
      <c r="I39" s="381">
        <v>0.40988372093023262</v>
      </c>
      <c r="J39" s="391"/>
    </row>
    <row r="40" spans="1:15" ht="15" customHeight="1" x14ac:dyDescent="0.25">
      <c r="A40" s="371" t="s">
        <v>70</v>
      </c>
      <c r="B40" s="385"/>
      <c r="C40" s="516">
        <v>467.85</v>
      </c>
      <c r="D40" s="514">
        <v>504.21</v>
      </c>
      <c r="E40" s="381">
        <v>-7.2112810138632577E-2</v>
      </c>
      <c r="F40" s="388"/>
      <c r="G40" s="514">
        <v>501.42</v>
      </c>
      <c r="H40" s="514">
        <v>512.73</v>
      </c>
      <c r="I40" s="381">
        <v>-2.2058393306418567E-2</v>
      </c>
    </row>
    <row r="41" spans="1:15" ht="15" customHeight="1" x14ac:dyDescent="0.25">
      <c r="A41" s="371" t="s">
        <v>71</v>
      </c>
      <c r="B41" s="385"/>
      <c r="C41" s="516">
        <v>1</v>
      </c>
      <c r="D41" s="514">
        <v>1</v>
      </c>
      <c r="E41" s="381">
        <v>0</v>
      </c>
      <c r="F41" s="388"/>
      <c r="G41" s="514">
        <v>1</v>
      </c>
      <c r="H41" s="514">
        <v>1</v>
      </c>
      <c r="I41" s="381">
        <v>0</v>
      </c>
    </row>
    <row r="42" spans="1:15" ht="15" customHeight="1" x14ac:dyDescent="0.25">
      <c r="A42" s="371" t="s">
        <v>72</v>
      </c>
      <c r="B42" s="385"/>
      <c r="C42" s="516">
        <v>7.6467700000000001</v>
      </c>
      <c r="D42" s="514">
        <v>7.7116499999999997</v>
      </c>
      <c r="E42" s="381">
        <v>-8.413244895709715E-3</v>
      </c>
      <c r="F42" s="388"/>
      <c r="G42" s="514">
        <v>7.6645099999999999</v>
      </c>
      <c r="H42" s="514">
        <v>7.7062499999999998</v>
      </c>
      <c r="I42" s="381">
        <v>-5.4163828061638553E-3</v>
      </c>
    </row>
    <row r="43" spans="1:15" ht="15" customHeight="1" x14ac:dyDescent="0.25">
      <c r="A43" s="392" t="s">
        <v>73</v>
      </c>
      <c r="B43" s="385"/>
      <c r="C43" s="516">
        <v>36.624299999999998</v>
      </c>
      <c r="D43" s="514">
        <v>36.624299999999998</v>
      </c>
      <c r="E43" s="381">
        <v>0</v>
      </c>
      <c r="F43" s="388"/>
      <c r="G43" s="514">
        <v>36.624299999999998</v>
      </c>
      <c r="H43" s="514">
        <v>36.62429999999997</v>
      </c>
      <c r="I43" s="381">
        <v>0</v>
      </c>
      <c r="K43" s="63"/>
      <c r="L43" s="63"/>
      <c r="M43" s="63"/>
      <c r="N43" s="63"/>
      <c r="O43" s="63"/>
    </row>
    <row r="44" spans="1:15" ht="15" customHeight="1" thickBot="1" x14ac:dyDescent="0.3">
      <c r="A44" s="393" t="s">
        <v>74</v>
      </c>
      <c r="B44" s="394"/>
      <c r="C44" s="517">
        <v>40.479999999999997</v>
      </c>
      <c r="D44" s="517">
        <v>42.127000000000002</v>
      </c>
      <c r="E44" s="395">
        <v>-3.9096066655589179E-2</v>
      </c>
      <c r="F44" s="376"/>
      <c r="G44" s="518">
        <v>39.040999999999997</v>
      </c>
      <c r="H44" s="518">
        <v>44.066000000000003</v>
      </c>
      <c r="I44" s="382">
        <v>-0.11403349521172801</v>
      </c>
      <c r="J44" s="50">
        <v>0</v>
      </c>
      <c r="K44" s="63"/>
      <c r="L44" s="63"/>
      <c r="M44" s="63"/>
      <c r="N44" s="63"/>
      <c r="O44" s="63"/>
    </row>
    <row r="45" spans="1:15" ht="9.9499999999999993" customHeight="1" x14ac:dyDescent="0.25">
      <c r="A45" s="53"/>
      <c r="B45" s="60"/>
      <c r="C45" s="59"/>
      <c r="D45" s="59"/>
      <c r="E45" s="64"/>
      <c r="F45" s="59"/>
      <c r="G45" s="59"/>
      <c r="H45" s="59"/>
      <c r="I45" s="64"/>
      <c r="J45" s="59"/>
      <c r="K45" s="63"/>
      <c r="L45" s="63"/>
      <c r="M45" s="63"/>
      <c r="N45" s="63"/>
      <c r="O45" s="63"/>
    </row>
    <row r="46" spans="1:15" ht="15" customHeight="1" x14ac:dyDescent="0.25">
      <c r="A46" s="563" t="s">
        <v>80</v>
      </c>
      <c r="B46" s="563"/>
      <c r="C46" s="563"/>
      <c r="D46" s="563"/>
      <c r="E46" s="563"/>
      <c r="F46" s="563"/>
      <c r="G46" s="563"/>
      <c r="H46" s="563"/>
      <c r="I46" s="563"/>
      <c r="K46" s="63"/>
      <c r="L46" s="63"/>
      <c r="M46" s="63"/>
      <c r="N46" s="63"/>
      <c r="O46" s="63"/>
    </row>
    <row r="47" spans="1:15" ht="11.1" customHeight="1" x14ac:dyDescent="0.25">
      <c r="K47" s="44"/>
      <c r="L47" s="44"/>
      <c r="M47" s="44"/>
      <c r="N47" s="44"/>
      <c r="O47" s="63"/>
    </row>
    <row r="48" spans="1:15" ht="11.1" customHeight="1" x14ac:dyDescent="0.25">
      <c r="A48" s="61"/>
      <c r="B48" s="60"/>
      <c r="K48" s="44"/>
      <c r="L48" s="44"/>
      <c r="M48" s="44"/>
      <c r="N48" s="44"/>
      <c r="O48" s="44"/>
    </row>
    <row r="49" spans="1:15" ht="11.1" customHeight="1" x14ac:dyDescent="0.25">
      <c r="A49" s="61"/>
      <c r="B49" s="60"/>
      <c r="K49" s="63"/>
      <c r="L49" s="63"/>
      <c r="M49" s="63"/>
      <c r="N49" s="63"/>
      <c r="O49" s="44"/>
    </row>
    <row r="50" spans="1:15" ht="11.1" customHeight="1" x14ac:dyDescent="0.25">
      <c r="A50" s="61"/>
      <c r="B50" s="60"/>
      <c r="O50" s="63"/>
    </row>
  </sheetData>
  <mergeCells count="9">
    <mergeCell ref="A33:I33"/>
    <mergeCell ref="C34:E34"/>
    <mergeCell ref="G34:I34"/>
    <mergeCell ref="A46:I46"/>
    <mergeCell ref="A1:J1"/>
    <mergeCell ref="A2:J2"/>
    <mergeCell ref="A4:D4"/>
    <mergeCell ref="A19:E19"/>
    <mergeCell ref="C20:E20"/>
  </mergeCells>
  <pageMargins left="0.7" right="0.7" top="0.75" bottom="0.75" header="0.3" footer="0.3"/>
  <headerFooter>
    <oddFooter>&amp;L_x000D_&amp;1#&amp;"Aptos"&amp;14&amp;K000000 Interna</oddFooter>
  </headerFooter>
  <customProperties>
    <customPr name="EpmWorksheetKeyString_GUID" r:id="rId1"/>
  </customPropertie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717C-9792-4A28-9459-851043006A04}">
  <sheetPr>
    <tabColor rgb="FF00B050"/>
  </sheetPr>
  <dimension ref="A1:AA50"/>
  <sheetViews>
    <sheetView showGridLines="0" topLeftCell="A14" zoomScale="95" zoomScaleNormal="85" workbookViewId="0">
      <selection activeCell="I6" sqref="I6"/>
    </sheetView>
  </sheetViews>
  <sheetFormatPr baseColWidth="10" defaultColWidth="9.85546875" defaultRowHeight="11.1" customHeight="1" x14ac:dyDescent="0.25"/>
  <cols>
    <col min="1" max="1" width="32.42578125" style="117" customWidth="1"/>
    <col min="2" max="2" width="1.7109375" style="118" customWidth="1"/>
    <col min="3" max="3" width="12.28515625" style="119" customWidth="1"/>
    <col min="4" max="4" width="13.140625" style="119" customWidth="1"/>
    <col min="5" max="5" width="13" style="119" customWidth="1"/>
    <col min="6" max="6" width="11.85546875" style="119" customWidth="1"/>
    <col min="7" max="7" width="11.28515625" style="119" customWidth="1"/>
    <col min="8" max="8" width="6.140625" style="119" customWidth="1"/>
    <col min="9" max="9" width="11.140625" style="119" customWidth="1"/>
    <col min="10" max="10" width="11.28515625" style="119" customWidth="1"/>
    <col min="11" max="11" width="12.85546875" style="119" customWidth="1"/>
    <col min="12" max="13" width="11.28515625" style="118" customWidth="1"/>
    <col min="14" max="14" width="4.140625" style="118" customWidth="1"/>
    <col min="15" max="15" width="11.28515625" style="118" customWidth="1"/>
    <col min="16" max="16" width="13.5703125" style="107" customWidth="1"/>
    <col min="17" max="17" width="9.85546875" style="107"/>
    <col min="18" max="18" width="13.85546875" style="107" bestFit="1" customWidth="1"/>
    <col min="19" max="19" width="10" style="107" bestFit="1" customWidth="1"/>
    <col min="20" max="26" width="9.85546875" style="107"/>
    <col min="27" max="27" width="11.140625" style="107" bestFit="1" customWidth="1"/>
    <col min="28" max="16384" width="9.85546875" style="107"/>
  </cols>
  <sheetData>
    <row r="1" spans="1:27" ht="15" customHeight="1" x14ac:dyDescent="0.25">
      <c r="A1" s="524" t="s">
        <v>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106"/>
      <c r="Q1" s="106"/>
      <c r="R1" s="106"/>
    </row>
    <row r="2" spans="1:27" ht="15" customHeight="1" x14ac:dyDescent="0.25">
      <c r="A2" s="524" t="s">
        <v>173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126"/>
      <c r="Q2" s="126"/>
      <c r="R2" s="108"/>
    </row>
    <row r="3" spans="1:27" ht="10.5" customHeight="1" x14ac:dyDescent="0.25">
      <c r="A3" s="439"/>
      <c r="B3" s="440"/>
      <c r="C3" s="441"/>
      <c r="D3" s="441"/>
      <c r="E3" s="441"/>
      <c r="F3" s="441"/>
      <c r="G3" s="441"/>
      <c r="H3" s="441"/>
      <c r="I3" s="441"/>
      <c r="J3" s="441"/>
      <c r="K3" s="441"/>
      <c r="L3" s="442"/>
      <c r="M3" s="442"/>
      <c r="N3" s="442"/>
      <c r="O3" s="442"/>
    </row>
    <row r="4" spans="1:27" ht="23.25" customHeight="1" x14ac:dyDescent="0.25">
      <c r="A4" s="550" t="s">
        <v>119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27" ht="18.75" customHeight="1" thickBot="1" x14ac:dyDescent="0.3">
      <c r="A5" s="412"/>
      <c r="B5" s="91"/>
      <c r="C5" s="548" t="s">
        <v>181</v>
      </c>
      <c r="D5" s="548"/>
      <c r="E5" s="548"/>
      <c r="F5" s="548"/>
      <c r="G5" s="548"/>
      <c r="H5" s="91"/>
      <c r="I5" s="549" t="s">
        <v>174</v>
      </c>
      <c r="J5" s="549"/>
      <c r="K5" s="549"/>
      <c r="L5" s="549"/>
      <c r="M5" s="549"/>
      <c r="N5" s="413"/>
      <c r="O5" s="414" t="s">
        <v>83</v>
      </c>
    </row>
    <row r="6" spans="1:27" ht="24.75" customHeight="1" x14ac:dyDescent="0.25">
      <c r="A6" s="415"/>
      <c r="B6" s="416"/>
      <c r="C6" s="437" t="s">
        <v>85</v>
      </c>
      <c r="D6" s="437" t="s">
        <v>104</v>
      </c>
      <c r="E6" s="437" t="s">
        <v>105</v>
      </c>
      <c r="F6" s="437" t="s">
        <v>86</v>
      </c>
      <c r="G6" s="437" t="s">
        <v>81</v>
      </c>
      <c r="H6" s="91"/>
      <c r="I6" s="417" t="s">
        <v>85</v>
      </c>
      <c r="J6" s="417" t="s">
        <v>104</v>
      </c>
      <c r="K6" s="417" t="s">
        <v>105</v>
      </c>
      <c r="L6" s="417" t="s">
        <v>86</v>
      </c>
      <c r="M6" s="417" t="s">
        <v>81</v>
      </c>
      <c r="N6" s="396"/>
      <c r="O6" s="437" t="s">
        <v>63</v>
      </c>
      <c r="P6" s="109"/>
      <c r="Q6" s="109" t="str">
        <f>+A7</f>
        <v xml:space="preserve"> México</v>
      </c>
      <c r="R6" s="110">
        <f>+G7</f>
        <v>2013.6370303080889</v>
      </c>
      <c r="Z6" s="109" t="s">
        <v>66</v>
      </c>
      <c r="AA6" s="110">
        <v>421.62026767494314</v>
      </c>
    </row>
    <row r="7" spans="1:27" ht="18" customHeight="1" x14ac:dyDescent="0.25">
      <c r="A7" s="471" t="s">
        <v>168</v>
      </c>
      <c r="B7" s="416"/>
      <c r="C7" s="427">
        <v>1359.2439805953729</v>
      </c>
      <c r="D7" s="427">
        <v>129.23748252190998</v>
      </c>
      <c r="E7" s="427">
        <v>363.48441144909407</v>
      </c>
      <c r="F7" s="427">
        <v>161.67115574171203</v>
      </c>
      <c r="G7" s="427">
        <f t="shared" ref="G7:G16" si="0">+SUM(C7:F7)</f>
        <v>2013.6370303080889</v>
      </c>
      <c r="H7" s="91"/>
      <c r="I7" s="427">
        <v>13.853484019317003</v>
      </c>
      <c r="J7" s="427">
        <v>0.79834069130800023</v>
      </c>
      <c r="K7" s="427">
        <v>0</v>
      </c>
      <c r="L7" s="427">
        <v>2.0441540125759987</v>
      </c>
      <c r="M7" s="427">
        <f t="shared" ref="M7" si="1">+SUM(I7:L7)</f>
        <v>16.695978723201002</v>
      </c>
      <c r="N7" s="396"/>
      <c r="O7" s="397">
        <f t="shared" ref="O7:O10" si="2">+G7/M7-1</f>
        <v>119.60610903330311</v>
      </c>
      <c r="P7" s="109"/>
      <c r="Q7" s="107" t="s">
        <v>72</v>
      </c>
      <c r="R7" s="470">
        <f>+G8</f>
        <v>197.77045887219703</v>
      </c>
      <c r="Z7" s="109" t="s">
        <v>116</v>
      </c>
      <c r="AA7" s="110">
        <v>56.354738397873959</v>
      </c>
    </row>
    <row r="8" spans="1:27" ht="18" customHeight="1" x14ac:dyDescent="0.25">
      <c r="A8" s="419" t="s">
        <v>72</v>
      </c>
      <c r="B8" s="416"/>
      <c r="C8" s="398">
        <v>177.96917788938865</v>
      </c>
      <c r="D8" s="398">
        <v>8.469035180390879</v>
      </c>
      <c r="E8" s="398">
        <v>2.8783540728622752</v>
      </c>
      <c r="F8" s="398">
        <v>8.4538917295552451</v>
      </c>
      <c r="G8" s="398">
        <f>SUM(C8:F8)</f>
        <v>197.77045887219703</v>
      </c>
      <c r="H8" s="404"/>
      <c r="I8" s="398">
        <v>174.01747654877553</v>
      </c>
      <c r="J8" s="398">
        <v>9.0384043511322396</v>
      </c>
      <c r="K8" s="398">
        <v>0</v>
      </c>
      <c r="L8" s="398">
        <v>9.7360180030104484</v>
      </c>
      <c r="M8" s="398">
        <f>+SUM(I8:L8)</f>
        <v>192.79189890291823</v>
      </c>
      <c r="N8" s="396"/>
      <c r="O8" s="399">
        <f t="shared" si="2"/>
        <v>2.5823491534702869E-2</v>
      </c>
      <c r="P8" s="109"/>
      <c r="Q8" s="109" t="str">
        <f>+A9</f>
        <v>Centroamérica Sur</v>
      </c>
      <c r="R8" s="110">
        <f>+G9</f>
        <v>180.33202154262398</v>
      </c>
      <c r="Z8" s="111" t="s">
        <v>67</v>
      </c>
      <c r="AA8" s="112">
        <v>60.386502522772929</v>
      </c>
    </row>
    <row r="9" spans="1:27" ht="18" customHeight="1" thickBot="1" x14ac:dyDescent="0.3">
      <c r="A9" s="420" t="s">
        <v>155</v>
      </c>
      <c r="B9" s="416"/>
      <c r="C9" s="400">
        <v>148.047963188312</v>
      </c>
      <c r="D9" s="400">
        <v>8.7881519388309997</v>
      </c>
      <c r="E9" s="400">
        <v>0.70674842890000011</v>
      </c>
      <c r="F9" s="400">
        <v>22.789157986580999</v>
      </c>
      <c r="G9" s="400">
        <f>+SUM(C9:F9)</f>
        <v>180.33202154262398</v>
      </c>
      <c r="H9" s="91"/>
      <c r="I9" s="400">
        <v>-165.96940915740655</v>
      </c>
      <c r="J9" s="400">
        <v>-8.0903601499922395</v>
      </c>
      <c r="K9" s="432">
        <v>7.1449821900000002E-2</v>
      </c>
      <c r="L9" s="400">
        <v>-8.5319549638664487</v>
      </c>
      <c r="M9" s="400">
        <f>+SUM(I9:L9)</f>
        <v>-182.52027444936525</v>
      </c>
      <c r="N9" s="396"/>
      <c r="O9" s="401">
        <f t="shared" si="2"/>
        <v>-1.9880109050167556</v>
      </c>
      <c r="P9" s="109"/>
      <c r="Q9" s="111" t="str">
        <f>+A11</f>
        <v>Colombia</v>
      </c>
      <c r="R9" s="112">
        <f>+G11</f>
        <v>349.44774776642902</v>
      </c>
      <c r="Z9" s="111" t="s">
        <v>68</v>
      </c>
      <c r="AA9" s="112">
        <v>212.42395912885635</v>
      </c>
    </row>
    <row r="10" spans="1:27" ht="18" customHeight="1" thickBot="1" x14ac:dyDescent="0.3">
      <c r="A10" s="421" t="s">
        <v>5</v>
      </c>
      <c r="B10" s="422"/>
      <c r="C10" s="402">
        <v>1685.2611216730736</v>
      </c>
      <c r="D10" s="402">
        <v>146.49466964113185</v>
      </c>
      <c r="E10" s="402">
        <v>367.06951395085639</v>
      </c>
      <c r="F10" s="402">
        <v>192.91420545784825</v>
      </c>
      <c r="G10" s="403">
        <f t="shared" si="0"/>
        <v>2391.7395107229099</v>
      </c>
      <c r="H10" s="404"/>
      <c r="I10" s="402">
        <v>21.901551410686004</v>
      </c>
      <c r="J10" s="402">
        <v>1.7463848924480003</v>
      </c>
      <c r="K10" s="405">
        <v>7.1449821900000002E-2</v>
      </c>
      <c r="L10" s="402">
        <v>3.2482170517199993</v>
      </c>
      <c r="M10" s="402">
        <f t="shared" ref="M10:M16" si="3">+SUM(I10:L10)</f>
        <v>26.967603176754004</v>
      </c>
      <c r="N10" s="406"/>
      <c r="O10" s="407">
        <f t="shared" si="2"/>
        <v>87.689361640584451</v>
      </c>
      <c r="P10" s="109"/>
      <c r="Q10" s="111" t="str">
        <f>+A12</f>
        <v xml:space="preserve"> Brasil (3)</v>
      </c>
      <c r="R10" s="112">
        <f>+G12</f>
        <v>1178.0488593149998</v>
      </c>
      <c r="Z10" s="111" t="s">
        <v>117</v>
      </c>
      <c r="AA10" s="112">
        <v>34.7119140759213</v>
      </c>
    </row>
    <row r="11" spans="1:27" ht="18" customHeight="1" x14ac:dyDescent="0.25">
      <c r="A11" s="418" t="s">
        <v>67</v>
      </c>
      <c r="B11" s="423"/>
      <c r="C11" s="431">
        <v>267.934918538077</v>
      </c>
      <c r="D11" s="431">
        <v>41.010699377344999</v>
      </c>
      <c r="E11" s="431">
        <v>14.512008205621999</v>
      </c>
      <c r="F11" s="431">
        <v>25.990121645384995</v>
      </c>
      <c r="G11" s="427">
        <f t="shared" si="0"/>
        <v>349.44774776642902</v>
      </c>
      <c r="H11" s="91"/>
      <c r="I11" s="431">
        <v>0</v>
      </c>
      <c r="J11" s="431">
        <v>0</v>
      </c>
      <c r="K11" s="431">
        <v>0</v>
      </c>
      <c r="L11" s="431">
        <v>0</v>
      </c>
      <c r="M11" s="431">
        <f>+SUM(I11:L11)</f>
        <v>0</v>
      </c>
      <c r="N11" s="396"/>
      <c r="O11" s="408" t="e">
        <f t="shared" ref="O11:O16" si="4">+G11/M11-1</f>
        <v>#DIV/0!</v>
      </c>
      <c r="P11" s="109"/>
      <c r="Q11" s="111" t="str">
        <f>+A13</f>
        <v>Argentina</v>
      </c>
      <c r="R11" s="112">
        <f>+G13</f>
        <v>178.84947078961733</v>
      </c>
      <c r="Z11" s="111" t="s">
        <v>118</v>
      </c>
      <c r="AA11" s="112">
        <v>10.583861874763684</v>
      </c>
    </row>
    <row r="12" spans="1:27" ht="18" customHeight="1" x14ac:dyDescent="0.25">
      <c r="A12" s="424" t="s">
        <v>169</v>
      </c>
      <c r="B12" s="423"/>
      <c r="C12" s="409">
        <v>976.39855201499995</v>
      </c>
      <c r="D12" s="409">
        <v>87.30519694299997</v>
      </c>
      <c r="E12" s="409">
        <v>9.8346480330000006</v>
      </c>
      <c r="F12" s="409">
        <v>104.51046232400004</v>
      </c>
      <c r="G12" s="409">
        <f t="shared" si="0"/>
        <v>1178.0488593149998</v>
      </c>
      <c r="H12" s="91"/>
      <c r="I12" s="427">
        <v>0</v>
      </c>
      <c r="J12" s="427">
        <v>0</v>
      </c>
      <c r="K12" s="427">
        <v>0</v>
      </c>
      <c r="L12" s="427">
        <v>0</v>
      </c>
      <c r="M12" s="427">
        <f t="shared" si="3"/>
        <v>0</v>
      </c>
      <c r="N12" s="396"/>
      <c r="O12" s="399" t="e">
        <f t="shared" si="4"/>
        <v>#DIV/0!</v>
      </c>
      <c r="P12" s="109"/>
      <c r="Q12" s="111" t="str">
        <f>+A14</f>
        <v>Uruguay</v>
      </c>
      <c r="R12" s="112">
        <f>+G14</f>
        <v>52.323627939990111</v>
      </c>
    </row>
    <row r="13" spans="1:27" ht="18" customHeight="1" x14ac:dyDescent="0.25">
      <c r="A13" s="425" t="s">
        <v>69</v>
      </c>
      <c r="B13" s="423"/>
      <c r="C13" s="409">
        <v>130.23761525836602</v>
      </c>
      <c r="D13" s="409">
        <v>24.260483749628349</v>
      </c>
      <c r="E13" s="409">
        <v>6.3861265006100023</v>
      </c>
      <c r="F13" s="409">
        <v>17.965245281012969</v>
      </c>
      <c r="G13" s="409">
        <f t="shared" si="0"/>
        <v>178.84947078961733</v>
      </c>
      <c r="H13" s="91"/>
      <c r="I13" s="409">
        <v>0</v>
      </c>
      <c r="J13" s="409">
        <v>0</v>
      </c>
      <c r="K13" s="409">
        <v>0</v>
      </c>
      <c r="L13" s="409">
        <v>0</v>
      </c>
      <c r="M13" s="409">
        <f t="shared" si="3"/>
        <v>0</v>
      </c>
      <c r="N13" s="396"/>
      <c r="O13" s="399" t="e">
        <f t="shared" si="4"/>
        <v>#DIV/0!</v>
      </c>
      <c r="P13" s="109"/>
      <c r="Q13" s="109"/>
      <c r="R13" s="113"/>
    </row>
    <row r="14" spans="1:27" ht="18" customHeight="1" thickBot="1" x14ac:dyDescent="0.3">
      <c r="A14" s="426" t="s">
        <v>74</v>
      </c>
      <c r="B14" s="423"/>
      <c r="C14" s="409">
        <v>41.082354909908737</v>
      </c>
      <c r="D14" s="409">
        <v>7.6404489198827292</v>
      </c>
      <c r="E14" s="409">
        <v>0</v>
      </c>
      <c r="F14" s="409">
        <v>3.6008241101986433</v>
      </c>
      <c r="G14" s="409">
        <f t="shared" si="0"/>
        <v>52.323627939990111</v>
      </c>
      <c r="H14" s="91"/>
      <c r="I14" s="409">
        <v>0</v>
      </c>
      <c r="J14" s="409">
        <v>0</v>
      </c>
      <c r="K14" s="409">
        <v>0</v>
      </c>
      <c r="L14" s="409">
        <v>0</v>
      </c>
      <c r="M14" s="409">
        <f t="shared" si="3"/>
        <v>0</v>
      </c>
      <c r="N14" s="396"/>
      <c r="O14" s="399" t="e">
        <f t="shared" si="4"/>
        <v>#DIV/0!</v>
      </c>
      <c r="P14" s="109"/>
      <c r="Q14" s="109"/>
      <c r="R14" s="113"/>
    </row>
    <row r="15" spans="1:27" ht="18" customHeight="1" thickBot="1" x14ac:dyDescent="0.3">
      <c r="A15" s="421" t="s">
        <v>6</v>
      </c>
      <c r="B15" s="422"/>
      <c r="C15" s="403">
        <v>1415.6534407213517</v>
      </c>
      <c r="D15" s="403">
        <v>160.21682898985603</v>
      </c>
      <c r="E15" s="403">
        <v>30.732782739232</v>
      </c>
      <c r="F15" s="403">
        <v>152.06665336059666</v>
      </c>
      <c r="G15" s="403">
        <f t="shared" si="0"/>
        <v>1758.6697058110362</v>
      </c>
      <c r="H15" s="404"/>
      <c r="I15" s="403">
        <v>0</v>
      </c>
      <c r="J15" s="403">
        <v>0</v>
      </c>
      <c r="K15" s="403">
        <v>0</v>
      </c>
      <c r="L15" s="403">
        <v>0</v>
      </c>
      <c r="M15" s="403">
        <f t="shared" si="3"/>
        <v>0</v>
      </c>
      <c r="N15" s="406"/>
      <c r="O15" s="407" t="e">
        <f t="shared" si="4"/>
        <v>#DIV/0!</v>
      </c>
      <c r="P15" s="109"/>
      <c r="Q15" s="109"/>
      <c r="R15" s="113"/>
    </row>
    <row r="16" spans="1:27" ht="19.149999999999999" customHeight="1" thickBot="1" x14ac:dyDescent="0.3">
      <c r="A16" s="438" t="s">
        <v>82</v>
      </c>
      <c r="B16" s="443"/>
      <c r="C16" s="410">
        <f>+C10+C15</f>
        <v>3100.914562394425</v>
      </c>
      <c r="D16" s="410">
        <f>+D10+D15</f>
        <v>306.71149863098788</v>
      </c>
      <c r="E16" s="410">
        <f>+E10+E15</f>
        <v>397.80229669008838</v>
      </c>
      <c r="F16" s="410">
        <f>+F10+F15</f>
        <v>344.98085881844491</v>
      </c>
      <c r="G16" s="410">
        <f t="shared" si="0"/>
        <v>4150.4092165339462</v>
      </c>
      <c r="H16" s="91"/>
      <c r="I16" s="410">
        <f>+I10+I15</f>
        <v>21.901551410686004</v>
      </c>
      <c r="J16" s="410">
        <f>+J10+J15</f>
        <v>1.7463848924480003</v>
      </c>
      <c r="K16" s="410">
        <f>+K10+K15</f>
        <v>7.1449821900000002E-2</v>
      </c>
      <c r="L16" s="410">
        <f>+L10+L15</f>
        <v>3.2482170517199993</v>
      </c>
      <c r="M16" s="410">
        <f t="shared" si="3"/>
        <v>26.967603176754004</v>
      </c>
      <c r="N16" s="396"/>
      <c r="O16" s="411">
        <f t="shared" si="4"/>
        <v>152.90352599490885</v>
      </c>
      <c r="P16" s="109"/>
      <c r="Q16" s="109"/>
      <c r="R16" s="113"/>
    </row>
    <row r="17" spans="1:27" ht="15" customHeight="1" x14ac:dyDescent="0.25">
      <c r="A17" s="114"/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09"/>
      <c r="Q17" s="109"/>
      <c r="R17" s="113"/>
    </row>
    <row r="18" spans="1:27" ht="15" customHeight="1" x14ac:dyDescent="0.2">
      <c r="A18" s="116" t="s">
        <v>120</v>
      </c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09"/>
      <c r="Q18" s="109"/>
      <c r="R18" s="113"/>
    </row>
    <row r="19" spans="1:27" ht="17.25" customHeight="1" x14ac:dyDescent="0.2">
      <c r="A19" s="116" t="s">
        <v>121</v>
      </c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</row>
    <row r="20" spans="1:27" ht="23.25" customHeight="1" x14ac:dyDescent="0.25"/>
    <row r="21" spans="1:27" ht="18" customHeight="1" x14ac:dyDescent="0.25">
      <c r="A21" s="435" t="s">
        <v>122</v>
      </c>
      <c r="B21" s="436"/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</row>
    <row r="22" spans="1:27" ht="18" customHeight="1" thickBot="1" x14ac:dyDescent="0.3">
      <c r="A22" s="412"/>
      <c r="B22" s="91"/>
      <c r="C22" s="548" t="str">
        <f>+C5</f>
        <v>Acumulado 2026</v>
      </c>
      <c r="D22" s="548"/>
      <c r="E22" s="548"/>
      <c r="F22" s="548"/>
      <c r="G22" s="548"/>
      <c r="H22" s="91"/>
      <c r="I22" s="549" t="str">
        <f>+I5</f>
        <v>Acumulado 2025</v>
      </c>
      <c r="J22" s="549"/>
      <c r="K22" s="549"/>
      <c r="L22" s="549"/>
      <c r="M22" s="549"/>
      <c r="N22" s="413"/>
      <c r="O22" s="414" t="str">
        <f>+O5</f>
        <v>A/A</v>
      </c>
      <c r="P22" s="109"/>
      <c r="Q22" s="109" t="str">
        <f>+A24</f>
        <v xml:space="preserve"> México</v>
      </c>
      <c r="R22" s="110">
        <f>+G24</f>
        <v>9553.8450014775262</v>
      </c>
      <c r="S22" s="120">
        <f>+R22/$R$29</f>
        <v>0.38503545390540195</v>
      </c>
      <c r="Z22" s="109" t="str">
        <f t="shared" ref="Z22:Z27" si="5">+Z6</f>
        <v>México</v>
      </c>
      <c r="AA22" s="110">
        <v>2223.1484408595752</v>
      </c>
    </row>
    <row r="23" spans="1:27" ht="18" customHeight="1" x14ac:dyDescent="0.25">
      <c r="A23" s="415"/>
      <c r="B23" s="416"/>
      <c r="C23" s="437" t="s">
        <v>85</v>
      </c>
      <c r="D23" s="551" t="s">
        <v>123</v>
      </c>
      <c r="E23" s="551"/>
      <c r="F23" s="437" t="s">
        <v>86</v>
      </c>
      <c r="G23" s="437" t="s">
        <v>81</v>
      </c>
      <c r="H23" s="91"/>
      <c r="I23" s="417" t="s">
        <v>85</v>
      </c>
      <c r="J23" s="551" t="s">
        <v>123</v>
      </c>
      <c r="K23" s="551"/>
      <c r="L23" s="417" t="s">
        <v>86</v>
      </c>
      <c r="M23" s="417" t="s">
        <v>81</v>
      </c>
      <c r="N23" s="396"/>
      <c r="O23" s="437" t="s">
        <v>63</v>
      </c>
      <c r="P23" s="109"/>
      <c r="Q23" s="107" t="s">
        <v>72</v>
      </c>
      <c r="R23" s="470">
        <f>+G25</f>
        <v>1498.5234227147459</v>
      </c>
      <c r="Z23" s="109" t="str">
        <f t="shared" si="5"/>
        <v xml:space="preserve">Centroamérica </v>
      </c>
      <c r="AA23" s="110">
        <v>465.26012466113332</v>
      </c>
    </row>
    <row r="24" spans="1:27" s="121" customFormat="1" ht="18" customHeight="1" x14ac:dyDescent="0.25">
      <c r="A24" s="471" t="s">
        <v>168</v>
      </c>
      <c r="B24" s="416"/>
      <c r="C24" s="427">
        <v>7498.8277448801209</v>
      </c>
      <c r="D24" s="552">
        <v>927.54039498599991</v>
      </c>
      <c r="E24" s="552"/>
      <c r="F24" s="427">
        <v>1127.4768616114061</v>
      </c>
      <c r="G24" s="427">
        <f t="shared" ref="G24:G32" si="6">C24+D24+F24</f>
        <v>9553.8450014775262</v>
      </c>
      <c r="H24" s="91"/>
      <c r="I24" s="427" t="s">
        <v>197</v>
      </c>
      <c r="J24" s="552" t="s">
        <v>197</v>
      </c>
      <c r="K24" s="552"/>
      <c r="L24" s="427" t="s">
        <v>197</v>
      </c>
      <c r="M24" s="427" t="e">
        <f t="shared" ref="M24:M32" si="7">I24+J24+L24</f>
        <v>#VALUE!</v>
      </c>
      <c r="N24" s="396"/>
      <c r="O24" s="397" t="e">
        <f t="shared" ref="O24:O29" si="8">+G24/M24-1</f>
        <v>#VALUE!</v>
      </c>
      <c r="P24" s="111"/>
      <c r="Q24" s="109" t="str">
        <f>+A26</f>
        <v>Centroamérica Sur</v>
      </c>
      <c r="R24" s="110">
        <f>+G26</f>
        <v>1358.9977651229781</v>
      </c>
      <c r="Z24" s="109" t="str">
        <f t="shared" si="5"/>
        <v>Colombia</v>
      </c>
      <c r="AA24" s="112">
        <v>457.78916325243694</v>
      </c>
    </row>
    <row r="25" spans="1:27" ht="18" customHeight="1" x14ac:dyDescent="0.25">
      <c r="A25" s="419" t="s">
        <v>72</v>
      </c>
      <c r="B25" s="416"/>
      <c r="C25" s="398">
        <v>1326.1634174125929</v>
      </c>
      <c r="D25" s="554">
        <v>80.731962001324007</v>
      </c>
      <c r="E25" s="554">
        <v>216.32425384993297</v>
      </c>
      <c r="F25" s="398">
        <v>91.628043300829006</v>
      </c>
      <c r="G25" s="472">
        <f>C25+D25+F25</f>
        <v>1498.5234227147459</v>
      </c>
      <c r="H25" s="404"/>
      <c r="I25" s="398">
        <v>1299.0552838178164</v>
      </c>
      <c r="J25" s="554">
        <v>65.036287999704001</v>
      </c>
      <c r="K25" s="554">
        <v>216.32425384993297</v>
      </c>
      <c r="L25" s="398">
        <v>95.387913625438983</v>
      </c>
      <c r="M25" s="472">
        <f>I25+J25+L25</f>
        <v>1459.4794854429595</v>
      </c>
      <c r="N25" s="396"/>
      <c r="O25" s="399">
        <f>+G25/M25-1</f>
        <v>2.675196031271132E-2</v>
      </c>
      <c r="P25" s="109"/>
      <c r="Q25" s="111" t="str">
        <f>+A28</f>
        <v>Colombia</v>
      </c>
      <c r="R25" s="112">
        <f>+G28</f>
        <v>2574.6508210000102</v>
      </c>
      <c r="Z25" s="109" t="str">
        <f t="shared" si="5"/>
        <v>Brasil</v>
      </c>
      <c r="AA25" s="112">
        <v>1435.6856428589988</v>
      </c>
    </row>
    <row r="26" spans="1:27" ht="18" customHeight="1" thickBot="1" x14ac:dyDescent="0.3">
      <c r="A26" s="420" t="s">
        <v>155</v>
      </c>
      <c r="B26" s="416"/>
      <c r="C26" s="432">
        <v>1077.361615250587</v>
      </c>
      <c r="D26" s="553">
        <v>57.065525001845998</v>
      </c>
      <c r="E26" s="553"/>
      <c r="F26" s="428">
        <v>224.57062487054503</v>
      </c>
      <c r="G26" s="428">
        <f t="shared" si="6"/>
        <v>1358.9977651229781</v>
      </c>
      <c r="H26" s="91"/>
      <c r="I26" s="428">
        <v>-987.17594157930546</v>
      </c>
      <c r="J26" s="553">
        <v>-47.284383999776004</v>
      </c>
      <c r="K26" s="553"/>
      <c r="L26" s="428">
        <v>-72.128341702405976</v>
      </c>
      <c r="M26" s="428">
        <f t="shared" si="7"/>
        <v>-1106.5886672814875</v>
      </c>
      <c r="N26" s="396"/>
      <c r="O26" s="401">
        <f t="shared" si="8"/>
        <v>-2.2280965866581428</v>
      </c>
      <c r="P26" s="109"/>
      <c r="Q26" s="111" t="str">
        <f>+A29</f>
        <v xml:space="preserve"> Brasil (3)</v>
      </c>
      <c r="R26" s="112">
        <f>+G29</f>
        <v>8616.7930010220007</v>
      </c>
      <c r="Z26" s="109" t="str">
        <f t="shared" si="5"/>
        <v xml:space="preserve">Argentina </v>
      </c>
      <c r="AA26" s="112">
        <v>203.98149106</v>
      </c>
    </row>
    <row r="27" spans="1:27" ht="18" customHeight="1" thickBot="1" x14ac:dyDescent="0.3">
      <c r="A27" s="421" t="str">
        <f>+A10</f>
        <v>México y Centroamérica</v>
      </c>
      <c r="B27" s="422"/>
      <c r="C27" s="429">
        <v>9902.3527775432995</v>
      </c>
      <c r="D27" s="555">
        <v>1065.33788198917</v>
      </c>
      <c r="E27" s="555"/>
      <c r="F27" s="430">
        <v>1443.6755297827801</v>
      </c>
      <c r="G27" s="430">
        <f t="shared" si="6"/>
        <v>12411.366189315249</v>
      </c>
      <c r="H27" s="404"/>
      <c r="I27" s="429">
        <v>0</v>
      </c>
      <c r="J27" s="556">
        <v>0</v>
      </c>
      <c r="K27" s="556"/>
      <c r="L27" s="430">
        <v>0</v>
      </c>
      <c r="M27" s="430">
        <f t="shared" si="7"/>
        <v>0</v>
      </c>
      <c r="N27" s="406"/>
      <c r="O27" s="407" t="e">
        <f t="shared" si="8"/>
        <v>#DIV/0!</v>
      </c>
      <c r="P27" s="109"/>
      <c r="Q27" s="111" t="str">
        <f>+A30</f>
        <v>Argentina</v>
      </c>
      <c r="R27" s="112">
        <f>+G30</f>
        <v>951.68016199999988</v>
      </c>
      <c r="Z27" s="109" t="str">
        <f t="shared" si="5"/>
        <v xml:space="preserve">Uruguay </v>
      </c>
      <c r="AA27" s="112">
        <v>54.994346000000007</v>
      </c>
    </row>
    <row r="28" spans="1:27" ht="18" customHeight="1" x14ac:dyDescent="0.25">
      <c r="A28" s="418" t="str">
        <f>+A11</f>
        <v>Colombia</v>
      </c>
      <c r="B28" s="423"/>
      <c r="C28" s="427">
        <v>1966.6442062947231</v>
      </c>
      <c r="D28" s="552">
        <v>410.16754218968902</v>
      </c>
      <c r="E28" s="552"/>
      <c r="F28" s="431">
        <v>197.83907251559802</v>
      </c>
      <c r="G28" s="431">
        <f t="shared" si="6"/>
        <v>2574.6508210000102</v>
      </c>
      <c r="H28" s="91"/>
      <c r="I28" s="427">
        <v>80.154821541254009</v>
      </c>
      <c r="J28" s="557">
        <v>3.4744160000340001</v>
      </c>
      <c r="K28" s="557"/>
      <c r="L28" s="431">
        <v>22.448990854027009</v>
      </c>
      <c r="M28" s="431">
        <f t="shared" si="7"/>
        <v>106.07822839531502</v>
      </c>
      <c r="N28" s="396"/>
      <c r="O28" s="408">
        <f t="shared" si="8"/>
        <v>23.271246418305761</v>
      </c>
      <c r="P28" s="109"/>
      <c r="Q28" s="111" t="str">
        <f>+A31</f>
        <v>Uruguay</v>
      </c>
      <c r="R28" s="112">
        <f>+G31</f>
        <v>258.406677</v>
      </c>
      <c r="Z28" s="109"/>
      <c r="AA28" s="113">
        <v>4840.8592086921444</v>
      </c>
    </row>
    <row r="29" spans="1:27" ht="18" customHeight="1" x14ac:dyDescent="0.25">
      <c r="A29" s="424" t="s">
        <v>169</v>
      </c>
      <c r="B29" s="423"/>
      <c r="C29" s="427">
        <v>6669.0913842766677</v>
      </c>
      <c r="D29" s="552">
        <v>755.73031329466698</v>
      </c>
      <c r="E29" s="552"/>
      <c r="F29" s="427">
        <v>1191.9713034506667</v>
      </c>
      <c r="G29" s="427">
        <f t="shared" si="6"/>
        <v>8616.7930010220007</v>
      </c>
      <c r="H29" s="91"/>
      <c r="I29" s="427">
        <v>392.03416377976498</v>
      </c>
      <c r="J29" s="552">
        <v>21.226319999961998</v>
      </c>
      <c r="K29" s="552"/>
      <c r="L29" s="427">
        <v>45.708562777060017</v>
      </c>
      <c r="M29" s="427">
        <f t="shared" si="7"/>
        <v>458.96904655678702</v>
      </c>
      <c r="N29" s="396"/>
      <c r="O29" s="399">
        <f t="shared" si="8"/>
        <v>17.774235573543994</v>
      </c>
      <c r="P29" s="109"/>
      <c r="Q29" s="109"/>
      <c r="R29" s="113">
        <f>+SUM(R22:R28)</f>
        <v>24812.896850337263</v>
      </c>
    </row>
    <row r="30" spans="1:27" ht="18" customHeight="1" x14ac:dyDescent="0.25">
      <c r="A30" s="425" t="str">
        <f>+A13</f>
        <v>Argentina</v>
      </c>
      <c r="B30" s="423"/>
      <c r="C30" s="427">
        <v>663.84909299799995</v>
      </c>
      <c r="D30" s="552">
        <v>138.48164100000002</v>
      </c>
      <c r="E30" s="552"/>
      <c r="F30" s="427">
        <v>149.349428002</v>
      </c>
      <c r="G30" s="427">
        <f t="shared" si="6"/>
        <v>951.68016199999988</v>
      </c>
      <c r="H30" s="91"/>
      <c r="I30" s="427">
        <v>80.779858616132003</v>
      </c>
      <c r="J30" s="552">
        <v>6.6522910002560005</v>
      </c>
      <c r="K30" s="552"/>
      <c r="L30" s="427">
        <v>9.7083915685930027</v>
      </c>
      <c r="M30" s="427">
        <f t="shared" si="7"/>
        <v>97.140541184981004</v>
      </c>
      <c r="N30" s="396"/>
      <c r="O30" s="399">
        <f>+G30/M30-1</f>
        <v>8.7969411163537981</v>
      </c>
      <c r="P30" s="109"/>
      <c r="Q30" s="109"/>
      <c r="R30" s="113"/>
    </row>
    <row r="31" spans="1:27" ht="18" customHeight="1" thickBot="1" x14ac:dyDescent="0.3">
      <c r="A31" s="426" t="str">
        <f>+A14</f>
        <v>Uruguay</v>
      </c>
      <c r="B31" s="423"/>
      <c r="C31" s="432">
        <v>199.77491600000002</v>
      </c>
      <c r="D31" s="560">
        <v>29.321128999999999</v>
      </c>
      <c r="E31" s="560"/>
      <c r="F31" s="428">
        <v>29.310631999999998</v>
      </c>
      <c r="G31" s="432">
        <f t="shared" si="6"/>
        <v>258.406677</v>
      </c>
      <c r="H31" s="91"/>
      <c r="I31" s="432">
        <v>566.87060738012792</v>
      </c>
      <c r="J31" s="553">
        <v>32.520576997606</v>
      </c>
      <c r="K31" s="553"/>
      <c r="L31" s="428">
        <v>77.534562194575017</v>
      </c>
      <c r="M31" s="432">
        <f t="shared" si="7"/>
        <v>676.92574657230898</v>
      </c>
      <c r="N31" s="396"/>
      <c r="O31" s="399">
        <f>+G31/M31-1</f>
        <v>-0.61826436901170956</v>
      </c>
      <c r="P31" s="109"/>
      <c r="Q31" s="109"/>
      <c r="R31" s="113"/>
    </row>
    <row r="32" spans="1:27" ht="17.45" customHeight="1" thickBot="1" x14ac:dyDescent="0.3">
      <c r="A32" s="421" t="str">
        <f>+A15</f>
        <v>Sudamérica</v>
      </c>
      <c r="B32" s="422"/>
      <c r="C32" s="429">
        <v>9499.3595995693904</v>
      </c>
      <c r="D32" s="553">
        <v>1333.7006254843561</v>
      </c>
      <c r="E32" s="553"/>
      <c r="F32" s="429">
        <v>1568.4704359682646</v>
      </c>
      <c r="G32" s="428">
        <f t="shared" si="6"/>
        <v>12401.53066102201</v>
      </c>
      <c r="H32" s="404"/>
      <c r="I32" s="429">
        <v>0</v>
      </c>
      <c r="J32" s="556">
        <v>0</v>
      </c>
      <c r="K32" s="556"/>
      <c r="L32" s="430">
        <v>0</v>
      </c>
      <c r="M32" s="429">
        <f t="shared" si="7"/>
        <v>0</v>
      </c>
      <c r="N32" s="406"/>
      <c r="O32" s="407" t="e">
        <f>+G32/M32-1</f>
        <v>#DIV/0!</v>
      </c>
    </row>
    <row r="33" spans="1:15" ht="24.95" customHeight="1" thickBot="1" x14ac:dyDescent="0.3">
      <c r="A33" s="438" t="str">
        <f>+A16</f>
        <v>TOTAL</v>
      </c>
      <c r="B33" s="443"/>
      <c r="C33" s="410">
        <f>+C32+C27</f>
        <v>19401.71237711269</v>
      </c>
      <c r="D33" s="558">
        <f t="shared" ref="D33:E33" si="9">+D32+D27</f>
        <v>2399.0385074735259</v>
      </c>
      <c r="E33" s="558">
        <f t="shared" si="9"/>
        <v>0</v>
      </c>
      <c r="F33" s="410">
        <f>+F32+F27</f>
        <v>3012.145965751045</v>
      </c>
      <c r="G33" s="433">
        <f>+G32+G27</f>
        <v>24812.89685033726</v>
      </c>
      <c r="H33" s="91"/>
      <c r="I33" s="410">
        <f>+I32+I27</f>
        <v>0</v>
      </c>
      <c r="J33" s="558">
        <f t="shared" ref="J33:K33" si="10">+J32+J27</f>
        <v>0</v>
      </c>
      <c r="K33" s="558">
        <f t="shared" si="10"/>
        <v>0</v>
      </c>
      <c r="L33" s="434">
        <f>+L32+L27</f>
        <v>0</v>
      </c>
      <c r="M33" s="410">
        <f>+M32+M27</f>
        <v>0</v>
      </c>
      <c r="N33" s="396"/>
      <c r="O33" s="411" t="e">
        <f>+G33/M33-1</f>
        <v>#DIV/0!</v>
      </c>
    </row>
    <row r="34" spans="1:15" ht="18" customHeight="1" x14ac:dyDescent="0.25">
      <c r="K34" s="559"/>
      <c r="L34" s="559"/>
    </row>
    <row r="35" spans="1:15" ht="18" customHeight="1" x14ac:dyDescent="0.25">
      <c r="A35" s="435" t="s">
        <v>84</v>
      </c>
      <c r="B35" s="435"/>
      <c r="C35" s="435"/>
      <c r="D35" s="435"/>
      <c r="E35" s="435"/>
      <c r="F35" s="122"/>
      <c r="G35" s="122"/>
      <c r="H35" s="122"/>
      <c r="I35" s="122"/>
      <c r="J35" s="122"/>
      <c r="K35" s="122"/>
      <c r="L35" s="122"/>
      <c r="M35" s="122"/>
      <c r="N35" s="122"/>
      <c r="O35" s="122"/>
    </row>
    <row r="36" spans="1:15" ht="30" customHeight="1" thickBot="1" x14ac:dyDescent="0.3">
      <c r="A36" s="444" t="s">
        <v>9</v>
      </c>
      <c r="C36" s="489" t="str">
        <f>C22</f>
        <v>Acumulado 2026</v>
      </c>
      <c r="D36" s="489" t="str">
        <f>I22</f>
        <v>Acumulado 2025</v>
      </c>
      <c r="E36" s="487" t="s">
        <v>63</v>
      </c>
    </row>
    <row r="37" spans="1:15" ht="18" customHeight="1" x14ac:dyDescent="0.25">
      <c r="A37" s="446" t="s">
        <v>66</v>
      </c>
      <c r="B37" s="107"/>
      <c r="C37" s="447">
        <v>31126.985236060002</v>
      </c>
      <c r="D37" s="448">
        <v>31262.404170510003</v>
      </c>
      <c r="E37" s="124">
        <f t="shared" ref="E37:E44" si="11">+C37/D37-1</f>
        <v>-4.3316865111014957E-3</v>
      </c>
    </row>
    <row r="38" spans="1:15" ht="18" customHeight="1" x14ac:dyDescent="0.25">
      <c r="A38" s="449" t="s">
        <v>72</v>
      </c>
      <c r="B38" s="107"/>
      <c r="C38" s="123">
        <v>3909.0072374193674</v>
      </c>
      <c r="D38" s="450">
        <v>4172.7798408991566</v>
      </c>
      <c r="E38" s="451">
        <f t="shared" si="11"/>
        <v>-6.3212681602428211E-2</v>
      </c>
    </row>
    <row r="39" spans="1:15" ht="18" customHeight="1" thickBot="1" x14ac:dyDescent="0.3">
      <c r="A39" s="452" t="s">
        <v>155</v>
      </c>
      <c r="B39" s="107"/>
      <c r="C39" s="453">
        <v>4080.8783141834979</v>
      </c>
      <c r="D39" s="453">
        <v>4233.8934472066176</v>
      </c>
      <c r="E39" s="454">
        <f t="shared" si="11"/>
        <v>-3.6140525247293165E-2</v>
      </c>
    </row>
    <row r="40" spans="1:15" ht="18" customHeight="1" thickBot="1" x14ac:dyDescent="0.3">
      <c r="A40" s="455" t="s">
        <v>5</v>
      </c>
      <c r="B40" s="456"/>
      <c r="C40" s="457">
        <v>39116.870787662869</v>
      </c>
      <c r="D40" s="458">
        <v>39669.077458615779</v>
      </c>
      <c r="E40" s="459">
        <f>+C40/D40-1</f>
        <v>-1.3920330552909643E-2</v>
      </c>
    </row>
    <row r="41" spans="1:15" ht="18" customHeight="1" x14ac:dyDescent="0.25">
      <c r="A41" s="449" t="s">
        <v>67</v>
      </c>
      <c r="B41" s="107"/>
      <c r="C41" s="447">
        <v>5890.7866587858844</v>
      </c>
      <c r="D41" s="448">
        <v>5364.0500614820248</v>
      </c>
      <c r="E41" s="460">
        <f t="shared" si="11"/>
        <v>9.8197554323034897E-2</v>
      </c>
    </row>
    <row r="42" spans="1:15" ht="18" customHeight="1" x14ac:dyDescent="0.25">
      <c r="A42" s="424" t="s">
        <v>170</v>
      </c>
      <c r="B42" s="107"/>
      <c r="C42" s="123">
        <v>21318.6878328895</v>
      </c>
      <c r="D42" s="450">
        <v>20309.711103592395</v>
      </c>
      <c r="E42" s="451">
        <f t="shared" si="11"/>
        <v>4.967952149347088E-2</v>
      </c>
    </row>
    <row r="43" spans="1:15" ht="18" customHeight="1" x14ac:dyDescent="0.25">
      <c r="A43" s="424" t="s">
        <v>69</v>
      </c>
      <c r="B43" s="107"/>
      <c r="C43" s="461">
        <v>3194.9051312437241</v>
      </c>
      <c r="D43" s="450">
        <v>3434.3854091426911</v>
      </c>
      <c r="E43" s="451">
        <f t="shared" si="11"/>
        <v>-6.973016984682201E-2</v>
      </c>
    </row>
    <row r="44" spans="1:15" ht="17.45" customHeight="1" thickBot="1" x14ac:dyDescent="0.3">
      <c r="A44" s="449" t="s">
        <v>74</v>
      </c>
      <c r="B44" s="107"/>
      <c r="C44" s="462">
        <v>1404.1267902516738</v>
      </c>
      <c r="D44" s="453">
        <v>1379.5662714160103</v>
      </c>
      <c r="E44" s="454">
        <f t="shared" si="11"/>
        <v>1.7803072853074475E-2</v>
      </c>
    </row>
    <row r="45" spans="1:15" ht="21" customHeight="1" thickBot="1" x14ac:dyDescent="0.3">
      <c r="A45" s="463" t="s">
        <v>6</v>
      </c>
      <c r="B45" s="456"/>
      <c r="C45" s="457">
        <v>31808.50641317078</v>
      </c>
      <c r="D45" s="464">
        <v>30487.712845633123</v>
      </c>
      <c r="E45" s="465">
        <f>+C45/D45-1</f>
        <v>4.3322159790246229E-2</v>
      </c>
      <c r="G45" s="115"/>
    </row>
    <row r="46" spans="1:15" ht="19.899999999999999" customHeight="1" thickBot="1" x14ac:dyDescent="0.3">
      <c r="A46" s="438" t="str">
        <f>A33</f>
        <v>TOTAL</v>
      </c>
      <c r="B46" s="466"/>
      <c r="C46" s="467">
        <f>+C40+C45</f>
        <v>70925.377200833653</v>
      </c>
      <c r="D46" s="468">
        <f>+D40+D45</f>
        <v>70156.790304248905</v>
      </c>
      <c r="E46" s="469">
        <f>+C46/D46-1</f>
        <v>1.0955274510872304E-2</v>
      </c>
      <c r="F46" s="91"/>
    </row>
    <row r="47" spans="1:15" ht="11.1" customHeight="1" x14ac:dyDescent="0.25">
      <c r="C47" s="91"/>
      <c r="D47" s="91"/>
      <c r="E47" s="91"/>
      <c r="F47" s="91"/>
    </row>
    <row r="48" spans="1:15" ht="15.6" customHeight="1" x14ac:dyDescent="0.2">
      <c r="A48" s="116" t="s">
        <v>171</v>
      </c>
      <c r="C48" s="91"/>
      <c r="D48" s="91"/>
      <c r="E48" s="91"/>
    </row>
    <row r="49" spans="1:1" ht="13.9" customHeight="1" x14ac:dyDescent="0.2">
      <c r="A49" s="116" t="s">
        <v>179</v>
      </c>
    </row>
    <row r="50" spans="1:1" ht="11.1" customHeight="1" x14ac:dyDescent="0.25">
      <c r="A50" s="125"/>
    </row>
  </sheetData>
  <mergeCells count="30">
    <mergeCell ref="D32:E32"/>
    <mergeCell ref="J32:K32"/>
    <mergeCell ref="D33:E33"/>
    <mergeCell ref="J33:K33"/>
    <mergeCell ref="K34:L34"/>
    <mergeCell ref="D29:E29"/>
    <mergeCell ref="J29:K29"/>
    <mergeCell ref="D30:E30"/>
    <mergeCell ref="J30:K30"/>
    <mergeCell ref="D31:E31"/>
    <mergeCell ref="J31:K31"/>
    <mergeCell ref="D26:E26"/>
    <mergeCell ref="J26:K26"/>
    <mergeCell ref="D27:E27"/>
    <mergeCell ref="J27:K27"/>
    <mergeCell ref="D28:E28"/>
    <mergeCell ref="J28:K28"/>
    <mergeCell ref="D23:E23"/>
    <mergeCell ref="J23:K23"/>
    <mergeCell ref="D24:E24"/>
    <mergeCell ref="J24:K24"/>
    <mergeCell ref="D25:E25"/>
    <mergeCell ref="J25:K25"/>
    <mergeCell ref="C22:G22"/>
    <mergeCell ref="I22:M22"/>
    <mergeCell ref="A1:O1"/>
    <mergeCell ref="A2:O2"/>
    <mergeCell ref="A4:O4"/>
    <mergeCell ref="C5:G5"/>
    <mergeCell ref="I5:M5"/>
  </mergeCells>
  <pageMargins left="0.7" right="0.7" top="0.75" bottom="0.75" header="0.3" footer="0.3"/>
  <pageSetup orientation="portrait" r:id="rId1"/>
  <headerFooter>
    <oddFooter>&amp;L_x000D_&amp;1#&amp;"Aptos"&amp;14&amp;K000000 Interna</oddFooter>
  </headerFooter>
  <ignoredErrors>
    <ignoredError sqref="G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Carátula</vt:lpstr>
      <vt:lpstr>Resumen por división</vt:lpstr>
      <vt:lpstr>KOF Consolidado</vt:lpstr>
      <vt:lpstr>Div Mex&amp;CA</vt:lpstr>
      <vt:lpstr>Div Sud</vt:lpstr>
      <vt:lpstr>Balance Consolidado</vt:lpstr>
      <vt:lpstr>Volumen T</vt:lpstr>
      <vt:lpstr>Macroeconómicos</vt:lpstr>
      <vt:lpstr>Volumen Acumulado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Silva Moreno, Bryan</cp:lastModifiedBy>
  <dcterms:created xsi:type="dcterms:W3CDTF">2019-04-23T17:24:11Z</dcterms:created>
  <dcterms:modified xsi:type="dcterms:W3CDTF">2026-04-29T19:35:52Z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1b18a-9b51-4b45-bfde-5d2149196b12_Enabled">
    <vt:lpwstr>true</vt:lpwstr>
  </property>
  <property fmtid="{D5CDD505-2E9C-101B-9397-08002B2CF9AE}" pid="3" name="MSIP_Label_0271b18a-9b51-4b45-bfde-5d2149196b12_SetDate">
    <vt:lpwstr>2025-10-24T04:11:30Z</vt:lpwstr>
  </property>
  <property fmtid="{D5CDD505-2E9C-101B-9397-08002B2CF9AE}" pid="4" name="MSIP_Label_0271b18a-9b51-4b45-bfde-5d2149196b12_Method">
    <vt:lpwstr>Standard</vt:lpwstr>
  </property>
  <property fmtid="{D5CDD505-2E9C-101B-9397-08002B2CF9AE}" pid="5" name="MSIP_Label_0271b18a-9b51-4b45-bfde-5d2149196b12_Name">
    <vt:lpwstr>Interna_PRUEBA</vt:lpwstr>
  </property>
  <property fmtid="{D5CDD505-2E9C-101B-9397-08002B2CF9AE}" pid="6" name="MSIP_Label_0271b18a-9b51-4b45-bfde-5d2149196b12_SiteId">
    <vt:lpwstr>7094d542-3815-4c82-b1d5-6917d0443cf4</vt:lpwstr>
  </property>
  <property fmtid="{D5CDD505-2E9C-101B-9397-08002B2CF9AE}" pid="7" name="MSIP_Label_0271b18a-9b51-4b45-bfde-5d2149196b12_ActionId">
    <vt:lpwstr>f3f73c25-922b-47e7-8ed5-70b12dd1f2d9</vt:lpwstr>
  </property>
  <property fmtid="{D5CDD505-2E9C-101B-9397-08002B2CF9AE}" pid="8" name="MSIP_Label_0271b18a-9b51-4b45-bfde-5d2149196b12_ContentBits">
    <vt:lpwstr>2</vt:lpwstr>
  </property>
  <property fmtid="{D5CDD505-2E9C-101B-9397-08002B2CF9AE}" pid="9" name="MSIP_Label_0271b18a-9b51-4b45-bfde-5d2149196b12_Tag">
    <vt:lpwstr>10, 3, 0, 1</vt:lpwstr>
  </property>
</Properties>
</file>