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embeddings/oleObject2.bin" ContentType="application/vnd.openxmlformats-officedocument.oleObject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X03927675\Desktop\"/>
    </mc:Choice>
  </mc:AlternateContent>
  <xr:revisionPtr revIDLastSave="0" documentId="13_ncr:1_{D5D7A39B-B899-4118-A143-4D39AC8B663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10" r:id="rId8"/>
    <sheet name="Volumen Acumulado" sheetId="11" r:id="rId9"/>
  </sheet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G24" i="4" l="1"/>
  <c r="G16" i="4"/>
  <c r="N24" i="4" l="1"/>
  <c r="N20" i="4"/>
  <c r="N19" i="4"/>
  <c r="G20" i="4"/>
  <c r="N23" i="4"/>
  <c r="K17" i="4"/>
  <c r="F16" i="4"/>
  <c r="D17" i="4"/>
  <c r="G33" i="4" l="1"/>
  <c r="L33" i="10"/>
  <c r="G32" i="4"/>
  <c r="K20" i="5"/>
  <c r="M17" i="4"/>
  <c r="N26" i="4"/>
  <c r="M16" i="4" l="1"/>
  <c r="M20" i="5"/>
  <c r="N31" i="4" l="1"/>
  <c r="N29" i="4"/>
  <c r="N28" i="4"/>
  <c r="N21" i="4"/>
  <c r="K12" i="4"/>
  <c r="N11" i="4"/>
  <c r="N10" i="4"/>
  <c r="G23" i="4"/>
  <c r="D20" i="4"/>
  <c r="D18" i="4"/>
  <c r="D16" i="4"/>
  <c r="G14" i="4"/>
  <c r="D12" i="4"/>
  <c r="G7" i="4"/>
  <c r="K32" i="4"/>
  <c r="D13" i="4"/>
  <c r="G13" i="4" l="1"/>
  <c r="F33" i="4"/>
  <c r="N15" i="4"/>
  <c r="N8" i="4"/>
  <c r="N22" i="4"/>
  <c r="N33" i="4"/>
  <c r="G25" i="4"/>
  <c r="N14" i="4"/>
  <c r="D33" i="4"/>
  <c r="N7" i="4"/>
  <c r="F14" i="4"/>
  <c r="N17" i="4"/>
  <c r="G10" i="4"/>
  <c r="D15" i="4"/>
  <c r="D19" i="4"/>
  <c r="F40" i="3"/>
  <c r="M20" i="4"/>
  <c r="G17" i="4"/>
  <c r="G27" i="4"/>
  <c r="N25" i="4"/>
  <c r="K16" i="4"/>
  <c r="K14" i="4"/>
  <c r="G8" i="4"/>
  <c r="K19" i="4"/>
  <c r="K13" i="4"/>
  <c r="M32" i="4"/>
  <c r="F19" i="4"/>
  <c r="G11" i="4"/>
  <c r="N9" i="4"/>
  <c r="N18" i="4"/>
  <c r="F18" i="4"/>
  <c r="F15" i="4"/>
  <c r="G9" i="4"/>
  <c r="F12" i="4"/>
  <c r="N32" i="4"/>
  <c r="M12" i="4"/>
  <c r="F32" i="4"/>
  <c r="M19" i="4"/>
  <c r="M15" i="4"/>
  <c r="M13" i="4"/>
  <c r="M18" i="4"/>
  <c r="G18" i="4"/>
  <c r="G28" i="4"/>
  <c r="K15" i="4"/>
  <c r="G31" i="4"/>
  <c r="G29" i="4"/>
  <c r="G21" i="4"/>
  <c r="F13" i="4"/>
  <c r="N27" i="4"/>
  <c r="G15" i="4"/>
  <c r="N12" i="4"/>
  <c r="K20" i="4"/>
  <c r="K18" i="4"/>
  <c r="D14" i="4"/>
  <c r="G22" i="4"/>
  <c r="M14" i="4"/>
  <c r="K33" i="4"/>
  <c r="N13" i="4"/>
  <c r="D32" i="4"/>
  <c r="G12" i="4"/>
  <c r="M33" i="4"/>
  <c r="F20" i="4"/>
  <c r="J5" i="6" l="1"/>
  <c r="C5" i="6"/>
  <c r="G8" i="11" l="1"/>
  <c r="K13" i="6"/>
  <c r="K12" i="6"/>
  <c r="K19" i="5"/>
  <c r="K16" i="5"/>
  <c r="M14" i="5"/>
  <c r="K14" i="5"/>
  <c r="K13" i="5"/>
  <c r="M12" i="5"/>
  <c r="K12" i="5"/>
  <c r="I22" i="11"/>
  <c r="D36" i="11" s="1"/>
  <c r="C22" i="11"/>
  <c r="C36" i="11" s="1"/>
  <c r="I22" i="10"/>
  <c r="D36" i="10" s="1"/>
  <c r="C22" i="10"/>
  <c r="C36" i="10" s="1"/>
  <c r="L35" i="4"/>
  <c r="J35" i="4"/>
  <c r="E35" i="4"/>
  <c r="C35" i="4"/>
  <c r="K15" i="5" l="1"/>
  <c r="M15" i="5"/>
  <c r="K18" i="5"/>
  <c r="M13" i="5"/>
  <c r="G25" i="11"/>
  <c r="M25" i="11"/>
  <c r="M8" i="11"/>
  <c r="O25" i="11" l="1"/>
  <c r="E38" i="11"/>
  <c r="E44" i="11"/>
  <c r="E43" i="11"/>
  <c r="E37" i="11"/>
  <c r="E42" i="11"/>
  <c r="E39" i="11"/>
  <c r="E41" i="11"/>
  <c r="D46" i="11" l="1"/>
  <c r="E45" i="11"/>
  <c r="C46" i="11"/>
  <c r="E46" i="11" l="1"/>
  <c r="E40" i="11"/>
  <c r="K33" i="11"/>
  <c r="E33" i="11"/>
  <c r="G32" i="11" l="1"/>
  <c r="F33" i="11"/>
  <c r="G24" i="11"/>
  <c r="M29" i="11"/>
  <c r="M30" i="11"/>
  <c r="M28" i="11"/>
  <c r="M32" i="11"/>
  <c r="G26" i="11"/>
  <c r="M27" i="11"/>
  <c r="G29" i="11"/>
  <c r="D33" i="11"/>
  <c r="M24" i="11"/>
  <c r="G30" i="11"/>
  <c r="G31" i="11"/>
  <c r="J33" i="11"/>
  <c r="M26" i="11"/>
  <c r="L33" i="11"/>
  <c r="G28" i="11"/>
  <c r="M31" i="11"/>
  <c r="G27" i="11"/>
  <c r="I33" i="11"/>
  <c r="C33" i="11"/>
  <c r="M12" i="6"/>
  <c r="F12" i="5"/>
  <c r="G40" i="4"/>
  <c r="O31" i="11" l="1"/>
  <c r="O30" i="11"/>
  <c r="O32" i="11"/>
  <c r="G33" i="11"/>
  <c r="O26" i="11"/>
  <c r="M18" i="5"/>
  <c r="G38" i="4"/>
  <c r="G39" i="4"/>
  <c r="O24" i="11"/>
  <c r="M33" i="11"/>
  <c r="F15" i="5"/>
  <c r="K15" i="6"/>
  <c r="G36" i="4"/>
  <c r="G37" i="4"/>
  <c r="G12" i="5"/>
  <c r="F13" i="5"/>
  <c r="O29" i="11"/>
  <c r="D16" i="5"/>
  <c r="M36" i="4"/>
  <c r="K39" i="4"/>
  <c r="F36" i="4"/>
  <c r="D18" i="5"/>
  <c r="D18" i="6"/>
  <c r="O27" i="11"/>
  <c r="K19" i="6"/>
  <c r="M14" i="6"/>
  <c r="O28" i="11"/>
  <c r="D16" i="6"/>
  <c r="D12" i="5"/>
  <c r="M19" i="5"/>
  <c r="F39" i="4"/>
  <c r="M13" i="6"/>
  <c r="K16" i="6"/>
  <c r="D14" i="6"/>
  <c r="D19" i="6"/>
  <c r="F14" i="6"/>
  <c r="D15" i="6"/>
  <c r="D20" i="6"/>
  <c r="F14" i="5"/>
  <c r="M20" i="6"/>
  <c r="F19" i="5"/>
  <c r="F18" i="6"/>
  <c r="D13" i="6"/>
  <c r="M15" i="6"/>
  <c r="M18" i="6"/>
  <c r="M39" i="4"/>
  <c r="F19" i="6"/>
  <c r="D13" i="5"/>
  <c r="D12" i="6"/>
  <c r="K18" i="6"/>
  <c r="K20" i="6"/>
  <c r="D20" i="5"/>
  <c r="M19" i="6"/>
  <c r="D39" i="4"/>
  <c r="F20" i="5"/>
  <c r="F13" i="6"/>
  <c r="F15" i="6"/>
  <c r="D36" i="4"/>
  <c r="K14" i="6"/>
  <c r="M16" i="6"/>
  <c r="K36" i="4"/>
  <c r="D14" i="5"/>
  <c r="D15" i="5"/>
  <c r="F18" i="5"/>
  <c r="D19" i="5"/>
  <c r="F20" i="6"/>
  <c r="F12" i="6"/>
  <c r="F16" i="6"/>
  <c r="G14" i="5"/>
  <c r="O33" i="11" l="1"/>
  <c r="A33" i="11"/>
  <c r="A46" i="11" s="1"/>
  <c r="A32" i="11"/>
  <c r="A31" i="11"/>
  <c r="A30" i="11"/>
  <c r="A28" i="11"/>
  <c r="A27" i="11"/>
  <c r="O22" i="11"/>
  <c r="M15" i="11"/>
  <c r="G15" i="11"/>
  <c r="M14" i="11"/>
  <c r="G14" i="11"/>
  <c r="M13" i="11"/>
  <c r="G13" i="11"/>
  <c r="M12" i="11"/>
  <c r="G12" i="11"/>
  <c r="M11" i="11"/>
  <c r="G11" i="11"/>
  <c r="L16" i="11"/>
  <c r="K16" i="11"/>
  <c r="J16" i="11"/>
  <c r="M10" i="11"/>
  <c r="G10" i="11"/>
  <c r="F16" i="11"/>
  <c r="E16" i="11"/>
  <c r="D16" i="11"/>
  <c r="C16" i="11"/>
  <c r="M9" i="11"/>
  <c r="G9" i="11"/>
  <c r="M7" i="11"/>
  <c r="G7" i="11"/>
  <c r="M6" i="6"/>
  <c r="M6" i="5"/>
  <c r="O15" i="11" l="1"/>
  <c r="O12" i="11"/>
  <c r="O14" i="11"/>
  <c r="O11" i="11"/>
  <c r="O13" i="11"/>
  <c r="O8" i="11"/>
  <c r="O10" i="11"/>
  <c r="O7" i="11"/>
  <c r="O9" i="11"/>
  <c r="G16" i="11"/>
  <c r="I16" i="11"/>
  <c r="M16" i="11" s="1"/>
  <c r="O16" i="11" l="1"/>
  <c r="K35" i="4" l="1"/>
  <c r="M35" i="4" s="1"/>
  <c r="C51" i="2" l="1"/>
  <c r="C50" i="2"/>
  <c r="C49" i="2"/>
  <c r="C48" i="2"/>
  <c r="C42" i="2"/>
  <c r="C41" i="2"/>
  <c r="C40" i="2"/>
  <c r="C39" i="2"/>
  <c r="M25" i="10" l="1"/>
  <c r="G25" i="10"/>
  <c r="G8" i="10"/>
  <c r="G34" i="7"/>
  <c r="L20" i="3"/>
  <c r="L19" i="3"/>
  <c r="L16" i="3"/>
  <c r="L12" i="3"/>
  <c r="L8" i="3"/>
  <c r="F19" i="3"/>
  <c r="F18" i="3"/>
  <c r="F15" i="3"/>
  <c r="F13" i="3"/>
  <c r="F11" i="3"/>
  <c r="L15" i="3"/>
  <c r="C10" i="1"/>
  <c r="C11" i="1"/>
  <c r="C12" i="1"/>
  <c r="F10" i="3" l="1"/>
  <c r="F22" i="3"/>
  <c r="L11" i="3"/>
  <c r="G28" i="10"/>
  <c r="G29" i="10"/>
  <c r="G31" i="10"/>
  <c r="G12" i="10"/>
  <c r="L17" i="3"/>
  <c r="L21" i="3"/>
  <c r="F9" i="3"/>
  <c r="F17" i="3"/>
  <c r="F21" i="3"/>
  <c r="L10" i="3"/>
  <c r="L14" i="3"/>
  <c r="L22" i="3"/>
  <c r="M28" i="10"/>
  <c r="M31" i="10"/>
  <c r="K33" i="10"/>
  <c r="M12" i="10"/>
  <c r="E33" i="10"/>
  <c r="G11" i="10"/>
  <c r="F12" i="3"/>
  <c r="F16" i="3"/>
  <c r="F20" i="3"/>
  <c r="L9" i="3"/>
  <c r="M24" i="10"/>
  <c r="G30" i="10"/>
  <c r="G15" i="10"/>
  <c r="G24" i="10"/>
  <c r="M27" i="10"/>
  <c r="M29" i="10"/>
  <c r="M30" i="10"/>
  <c r="G32" i="10"/>
  <c r="M26" i="10"/>
  <c r="M32" i="10"/>
  <c r="M13" i="10"/>
  <c r="M10" i="10"/>
  <c r="M15" i="10"/>
  <c r="M14" i="10"/>
  <c r="G7" i="10"/>
  <c r="G14" i="10"/>
  <c r="M11" i="10"/>
  <c r="M7" i="10"/>
  <c r="G13" i="10"/>
  <c r="O25" i="10"/>
  <c r="G26" i="10"/>
  <c r="G27" i="10"/>
  <c r="G9" i="10"/>
  <c r="G10" i="10"/>
  <c r="M16" i="10"/>
  <c r="O24" i="10" l="1"/>
  <c r="O32" i="10"/>
  <c r="O12" i="10"/>
  <c r="O29" i="10"/>
  <c r="O28" i="10"/>
  <c r="O31" i="10"/>
  <c r="O11" i="10"/>
  <c r="O30" i="10"/>
  <c r="O14" i="10"/>
  <c r="G16" i="10"/>
  <c r="O16" i="10" s="1"/>
  <c r="O26" i="10"/>
  <c r="M33" i="10"/>
  <c r="O27" i="10"/>
  <c r="O15" i="10"/>
  <c r="O13" i="10"/>
  <c r="O10" i="10"/>
  <c r="O7" i="10"/>
  <c r="G33" i="10"/>
  <c r="E38" i="10"/>
  <c r="O33" i="10" l="1"/>
  <c r="E44" i="10"/>
  <c r="E42" i="10" l="1"/>
  <c r="E39" i="10"/>
  <c r="A28" i="10"/>
  <c r="A30" i="10"/>
  <c r="A32" i="10"/>
  <c r="E41" i="10"/>
  <c r="A33" i="10"/>
  <c r="A46" i="10" s="1"/>
  <c r="O22" i="10"/>
  <c r="A31" i="10"/>
  <c r="A27" i="10"/>
  <c r="E37" i="10" l="1"/>
  <c r="E43" i="10"/>
  <c r="E45" i="10" l="1"/>
  <c r="E40" i="10"/>
  <c r="E46" i="10" l="1"/>
  <c r="F6" i="6" l="1"/>
  <c r="F6" i="5"/>
  <c r="D35" i="4"/>
  <c r="F35" i="4" s="1"/>
  <c r="K6" i="3" l="1"/>
  <c r="J6" i="3"/>
  <c r="C21" i="2"/>
  <c r="C32" i="2" s="1"/>
  <c r="C20" i="2"/>
  <c r="C31" i="2" s="1"/>
  <c r="C19" i="2"/>
  <c r="C30" i="2" s="1"/>
  <c r="C18" i="2"/>
  <c r="C29" i="2" s="1"/>
  <c r="M9" i="10" l="1"/>
  <c r="O9" i="10" s="1"/>
  <c r="M8" i="10"/>
  <c r="O8" i="10" s="1"/>
</calcChain>
</file>

<file path=xl/sharedStrings.xml><?xml version="1.0" encoding="utf-8"?>
<sst xmlns="http://schemas.openxmlformats.org/spreadsheetml/2006/main" count="401" uniqueCount="192">
  <si>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</si>
  <si>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</si>
  <si>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</si>
  <si>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</si>
  <si>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</si>
  <si>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</si>
  <si>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</si>
  <si>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</si>
  <si>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</si>
  <si>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>Expresado en millones de pesos mexicanos</t>
  </si>
  <si>
    <t xml:space="preserve">Utilidad de operación </t>
  </si>
  <si>
    <t>Resultados consolidados acumulados</t>
  </si>
  <si>
    <t>Resultados de división México y Centroamérica</t>
  </si>
  <si>
    <t>Resultados de división Sudamérica</t>
  </si>
  <si>
    <t>COCA-COLA FEMSA</t>
  </si>
  <si>
    <t>% Var.</t>
  </si>
  <si>
    <t>NA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</si>
  <si>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</si>
  <si>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</si>
  <si>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</si>
  <si>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</si>
  <si>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</si>
  <si>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</si>
  <si>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</si>
  <si>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</si>
  <si>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</si>
  <si>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Pasivo y capital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</si>
  <si>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</si>
  <si>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</si>
  <si>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</si>
  <si>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</si>
  <si>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</si>
  <si>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</si>
  <si>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</si>
  <si>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</si>
  <si>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>Deuda total</t>
  </si>
  <si>
    <t>Perfil de vencimiento de deuda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</si>
  <si>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</si>
  <si>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</si>
  <si>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</si>
  <si>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</si>
  <si>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</si>
  <si>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</si>
  <si>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</si>
  <si>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</si>
  <si>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</si>
  <si>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</si>
  <si>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</si>
  <si>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</si>
  <si>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</si>
  <si>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</si>
  <si>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</si>
  <si>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</si>
  <si>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</si>
  <si>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</si>
  <si>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</si>
  <si>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</si>
  <si>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</si>
  <si>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 xml:space="preserve">Depreciación </t>
  </si>
  <si>
    <t>Amortización y otros cargos virtuales</t>
  </si>
  <si>
    <t xml:space="preserve">División México y Centroamérica </t>
  </si>
  <si>
    <t>RESULTADO DE OPERACIONES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</si>
  <si>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</si>
  <si>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</si>
  <si>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</si>
  <si>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</si>
  <si>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</si>
  <si>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</si>
  <si>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</si>
  <si>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</si>
  <si>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</si>
  <si>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</si>
  <si>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</si>
  <si>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</si>
  <si>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</si>
  <si>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</si>
  <si>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</si>
  <si>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</si>
  <si>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</si>
  <si>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</si>
  <si>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</si>
  <si>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</si>
  <si>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</si>
  <si>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</si>
  <si>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</si>
  <si>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</si>
  <si>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</si>
  <si>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</si>
  <si>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</si>
  <si>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</si>
  <si>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</si>
  <si>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</si>
  <si>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</si>
  <si>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</si>
  <si>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</si>
  <si>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r>
      <rPr>
        <b/>
        <sz val="10"/>
        <color indexed="8"/>
        <rFont val="Calibri"/>
        <family val="2"/>
        <scheme val="minor"/>
      </rPr>
      <t>Utilidad de operación</t>
    </r>
    <r>
      <rPr>
        <b/>
        <vertAlign val="superscript"/>
        <sz val="10"/>
        <color indexed="8"/>
        <rFont val="Calibri"/>
        <family val="2"/>
        <scheme val="minor"/>
      </rPr>
      <t xml:space="preserve"> (4)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</si>
  <si>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</si>
  <si>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</si>
  <si>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</si>
  <si>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</si>
  <si>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</si>
  <si>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</si>
  <si>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</si>
  <si>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</si>
  <si>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</si>
  <si>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</si>
  <si>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</si>
  <si>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</si>
  <si>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</si>
  <si>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</si>
  <si>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</si>
  <si>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</si>
  <si>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</si>
  <si>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</si>
  <si>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</si>
  <si>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</si>
  <si>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Volumen</t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</si>
  <si>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</si>
  <si>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0"/>
        <color theme="1"/>
        <rFont val="Calibri"/>
        <family val="2"/>
        <scheme val="minor"/>
      </rPr>
      <t>(2)</t>
    </r>
    <r>
      <rPr>
        <i/>
        <sz val="10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</si>
  <si>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t>Transacciones</t>
  </si>
  <si>
    <t>Agua</t>
  </si>
  <si>
    <t>Razones Financieras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</si>
  <si>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</si>
  <si>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</si>
  <si>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</si>
  <si>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</si>
  <si>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t>Depreciación acumulada</t>
  </si>
  <si>
    <t>Total propiedad, planta y equipo, neto</t>
  </si>
  <si>
    <t>Activos por Derechos de Uso</t>
  </si>
  <si>
    <t>Inversión en acciones</t>
  </si>
  <si>
    <t>Activos intangibles</t>
  </si>
  <si>
    <t>Otros activos no circulantes</t>
  </si>
  <si>
    <t xml:space="preserve">Total activos  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</si>
  <si>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</si>
  <si>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</si>
  <si>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</si>
  <si>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</si>
  <si>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</si>
  <si>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</si>
  <si>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Otros pasivos de largo plazo</t>
  </si>
  <si>
    <t>Total pasivo</t>
  </si>
  <si>
    <t>Total participación controladora</t>
  </si>
  <si>
    <t>Total Pasivo y Capital</t>
  </si>
  <si>
    <t>Total Capital</t>
  </si>
  <si>
    <t>Otros ingresos de operación</t>
  </si>
  <si>
    <t>Gastos de operación</t>
  </si>
  <si>
    <t>Otros gastos operativos, neto</t>
  </si>
  <si>
    <t>Depreciación, amortización y otros cargos virtuales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</si>
  <si>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</si>
  <si>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</si>
  <si>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</si>
  <si>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</si>
  <si>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t>Centroamérica Sur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</si>
  <si>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total + capital social)</t>
    </r>
  </si>
  <si>
    <r>
      <t xml:space="preserve">Δ% Comparable </t>
    </r>
    <r>
      <rPr>
        <b/>
        <vertAlign val="superscript"/>
        <sz val="8"/>
        <color rgb="FF404040"/>
        <rFont val="Calibri"/>
        <family val="2"/>
        <scheme val="minor"/>
      </rPr>
      <t>(7)</t>
    </r>
  </si>
  <si>
    <r>
      <t xml:space="preserve">Δ% Comparable </t>
    </r>
    <r>
      <rPr>
        <b/>
        <vertAlign val="superscript"/>
        <sz val="9"/>
        <color rgb="FF404040"/>
        <rFont val="Calibri"/>
        <family val="2"/>
        <scheme val="minor"/>
      </rPr>
      <t>(6)</t>
    </r>
  </si>
  <si>
    <t>Acumulado</t>
  </si>
  <si>
    <t>Tipo de cambio acumulado                                             (moneda local por USD)</t>
  </si>
  <si>
    <r>
      <t>CAPEX</t>
    </r>
    <r>
      <rPr>
        <vertAlign val="superscript"/>
        <sz val="8"/>
        <rFont val="Calibri"/>
        <family val="2"/>
        <scheme val="minor"/>
      </rPr>
      <t>(8)</t>
    </r>
  </si>
  <si>
    <t>Acumulado 2024</t>
  </si>
  <si>
    <r>
      <t xml:space="preserve">EBITDA Ajustado </t>
    </r>
    <r>
      <rPr>
        <vertAlign val="superscript"/>
        <sz val="10"/>
        <rFont val="Calibri"/>
        <family val="2"/>
        <scheme val="minor"/>
      </rPr>
      <t>(2)</t>
    </r>
  </si>
  <si>
    <r>
      <t xml:space="preserve">EBITDA Ajustado </t>
    </r>
    <r>
      <rPr>
        <vertAlign val="superscript"/>
        <sz val="10"/>
        <color rgb="FF000000"/>
        <rFont val="Calibri"/>
        <family val="2"/>
        <scheme val="minor"/>
      </rPr>
      <t>(2)</t>
    </r>
  </si>
  <si>
    <r>
      <t xml:space="preserve">Deuda neta incluyendo efecto de coberturas / EBITDA Ajustado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</si>
  <si>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EBITDA Ajustado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</si>
  <si>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t>EBITDA Ajustado y CAPEX</t>
  </si>
  <si>
    <r>
      <t xml:space="preserve">EBITDA Ajustado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</si>
  <si>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EBITDA Ajustado </t>
    </r>
    <r>
      <rPr>
        <b/>
        <vertAlign val="superscript"/>
        <sz val="10"/>
        <color indexed="8"/>
        <rFont val="Calibri"/>
        <family val="2"/>
        <scheme val="minor"/>
      </rPr>
      <t>(4)(5)</t>
    </r>
  </si>
  <si>
    <t xml:space="preserve"> México</t>
  </si>
  <si>
    <r>
      <t xml:space="preserve"> Brasil </t>
    </r>
    <r>
      <rPr>
        <vertAlign val="superscript"/>
        <sz val="12"/>
        <rFont val="Calibri"/>
        <family val="2"/>
        <scheme val="minor"/>
      </rPr>
      <t>(3)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</si>
  <si>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(4)</t>
    </r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</si>
  <si>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 Volumen y transacciones de Brasil no incluye cerveza. </t>
    </r>
  </si>
  <si>
    <t xml:space="preserve">Pesos argentinos </t>
  </si>
  <si>
    <t xml:space="preserve">ACUMULADO - VOLUMEN, TRANSACCIONES E INGRESOS </t>
  </si>
  <si>
    <t>Dic-24</t>
  </si>
  <si>
    <t>Acumulado 2025</t>
  </si>
  <si>
    <t>U12M</t>
  </si>
  <si>
    <t>Sep-25</t>
  </si>
  <si>
    <t>Sep-24</t>
  </si>
  <si>
    <t xml:space="preserve">RESUMEN FINANCIERO DE LOS RESULTADOS DEL CUARTO TRIMESTRE </t>
  </si>
  <si>
    <t>4T25</t>
  </si>
  <si>
    <t>4T 2025</t>
  </si>
  <si>
    <t>4T 2024</t>
  </si>
  <si>
    <t xml:space="preserve">Resultados consolidados del cuarto trimestre </t>
  </si>
  <si>
    <t>Resultados consolidados del año completo</t>
  </si>
  <si>
    <t>Dic-25</t>
  </si>
  <si>
    <t>31 de diciembre de 2025</t>
  </si>
  <si>
    <t xml:space="preserve">Por el cuarto trimestre de: </t>
  </si>
  <si>
    <t>Por el año completo:</t>
  </si>
  <si>
    <t>Por el cuarto trimestre de:</t>
  </si>
  <si>
    <t>4T24</t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</si>
  <si>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1,713.5 millones para el cuarto trimestre de 2025 y Ps. 1,571.7 millones para el mismo periodo del año anterior</t>
    </r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</si>
  <si>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5,328.0 millones para el año completo 2025 y Ps. 5,276.1 millones para el mismo periodo del año anterior.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</si>
</sst>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</numFmts>
  <fonts count="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Trebuchet MS"/>
      <family val="2"/>
    </font>
    <font>
      <b/>
      <sz val="9"/>
      <color theme="0"/>
      <name val="Trebuchet MS"/>
      <family val="2"/>
    </font>
    <font>
      <b/>
      <sz val="12"/>
      <color rgb="FF404040"/>
      <name val="Calibri"/>
      <family val="2"/>
      <scheme val="minor"/>
    </font>
    <font>
      <b/>
      <sz val="12"/>
      <color theme="0"/>
      <name val="Trade Gothic Next"/>
      <family val="2"/>
    </font>
    <font>
      <b/>
      <sz val="10"/>
      <color theme="0"/>
      <name val="Trebuchet MS"/>
      <family val="2"/>
    </font>
    <font>
      <b/>
      <sz val="8"/>
      <color theme="0"/>
      <name val="Trebuchet MS"/>
      <family val="2"/>
    </font>
    <font>
      <b/>
      <sz val="8"/>
      <color rgb="FF404040"/>
      <name val="Calibri"/>
      <family val="2"/>
      <scheme val="minor"/>
    </font>
    <font>
      <b/>
      <sz val="9"/>
      <color rgb="FF404040"/>
      <name val="Calibri"/>
      <family val="2"/>
      <scheme val="minor"/>
    </font>
    <font>
      <b/>
      <sz val="14"/>
      <color theme="0"/>
      <name val="Trebuchet MS"/>
      <family val="2"/>
    </font>
    <font>
      <b/>
      <vertAlign val="superscript"/>
      <sz val="8"/>
      <color rgb="FF404040"/>
      <name val="Calibri"/>
      <family val="2"/>
      <scheme val="minor"/>
    </font>
    <font>
      <b/>
      <vertAlign val="superscript"/>
      <sz val="9"/>
      <color rgb="FF40404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/>
      <top style="thin">
        <color rgb="FF404040"/>
      </top>
      <bottom/>
      <diagonal/>
    </border>
    <border>
      <left/>
      <right/>
      <top style="medium">
        <color rgb="FFC0000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medium">
        <color rgb="FFC00000"/>
      </bottom>
      <diagonal/>
    </border>
    <border>
      <left/>
      <right/>
      <top/>
      <bottom style="medium">
        <color rgb="FF404040"/>
      </bottom>
      <diagonal/>
    </border>
    <border>
      <left/>
      <right/>
      <top style="thin">
        <color rgb="FF404040"/>
      </top>
      <bottom style="medium">
        <color rgb="FF404040"/>
      </bottom>
      <diagonal/>
    </border>
    <border>
      <left/>
      <right/>
      <top/>
      <bottom style="dotted">
        <color rgb="FFC00000"/>
      </bottom>
      <diagonal/>
    </border>
    <border>
      <left/>
      <right/>
      <top style="dotted">
        <color rgb="FFC00000"/>
      </top>
      <bottom style="thin">
        <color rgb="FF404040"/>
      </bottom>
      <diagonal/>
    </border>
    <border>
      <left/>
      <right/>
      <top/>
      <bottom style="thin">
        <color rgb="FF404040"/>
      </bottom>
      <diagonal/>
    </border>
    <border>
      <left/>
      <right/>
      <top style="dotted">
        <color rgb="FFC00000"/>
      </top>
      <bottom style="medium">
        <color rgb="FF404040"/>
      </bottom>
      <diagonal/>
    </border>
    <border>
      <left/>
      <right/>
      <top style="thin">
        <color rgb="FF40404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40404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n">
        <color rgb="FF404040"/>
      </bottom>
      <diagonal/>
    </border>
    <border>
      <left/>
      <right/>
      <top style="thin">
        <color rgb="FFC00000"/>
      </top>
      <bottom style="medium">
        <color rgb="FF404040"/>
      </bottom>
      <diagonal/>
    </border>
    <border>
      <left/>
      <right/>
      <top style="medium">
        <color rgb="FF40404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404040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indexed="64"/>
      </bottom>
      <diagonal/>
    </border>
    <border>
      <left/>
      <right/>
      <top style="thin">
        <color rgb="FF40404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40404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8" fillId="0" borderId="0"/>
    <xf numFmtId="165" fontId="8" fillId="0" borderId="0" applyFont="0" applyFill="0" applyBorder="0" applyAlignment="0" applyProtection="0"/>
  </cellStyleXfs>
  <cellXfs count="558">
    <xf numFmtId="0" fontId="0" fillId="0" borderId="0" xfId="0"/>
    <xf numFmtId="0" fontId="3" fillId="0" borderId="0" xfId="0" applyFont="1"/>
    <xf numFmtId="0" fontId="6" fillId="0" borderId="0" xfId="0" applyFont="1"/>
    <xf numFmtId="0" fontId="12" fillId="4" borderId="0" xfId="4" applyFont="1" applyFill="1" applyAlignment="1">
      <alignment vertical="center" wrapText="1"/>
    </xf>
    <xf numFmtId="0" fontId="12" fillId="4" borderId="0" xfId="4" applyFont="1" applyFill="1" applyAlignment="1">
      <alignment vertical="center"/>
    </xf>
    <xf numFmtId="0" fontId="13" fillId="4" borderId="0" xfId="4" applyFont="1" applyFill="1" applyAlignment="1">
      <alignment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Alignment="1">
      <alignment vertical="center" shrinkToFit="1"/>
    </xf>
    <xf numFmtId="0" fontId="15" fillId="5" borderId="3" xfId="4" applyFont="1" applyFill="1" applyBorder="1" applyAlignment="1">
      <alignment horizontal="center" vertical="center" wrapText="1" shrinkToFit="1"/>
    </xf>
    <xf numFmtId="0" fontId="16" fillId="5" borderId="3" xfId="4" applyFont="1" applyFill="1" applyBorder="1" applyAlignment="1">
      <alignment horizontal="center" vertical="center" wrapText="1" shrinkToFit="1"/>
    </xf>
    <xf numFmtId="0" fontId="17" fillId="4" borderId="0" xfId="4" applyFont="1" applyFill="1" applyAlignment="1">
      <alignment horizontal="center" vertical="center" wrapText="1" shrinkToFit="1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 wrapText="1" shrinkToFit="1"/>
    </xf>
    <xf numFmtId="3" fontId="18" fillId="0" borderId="0" xfId="0" applyNumberFormat="1" applyFont="1" applyAlignment="1">
      <alignment horizontal="center"/>
    </xf>
    <xf numFmtId="0" fontId="7" fillId="0" borderId="2" xfId="4" applyFont="1" applyBorder="1" applyAlignment="1">
      <alignment wrapText="1"/>
    </xf>
    <xf numFmtId="0" fontId="7" fillId="0" borderId="2" xfId="4" applyFont="1" applyBorder="1" applyAlignment="1">
      <alignment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right" vertical="center" wrapText="1" shrinkToFit="1"/>
    </xf>
    <xf numFmtId="0" fontId="37" fillId="5" borderId="0" xfId="0" applyFont="1" applyFill="1" applyAlignment="1">
      <alignment vertical="center" wrapText="1" shrinkToFit="1"/>
    </xf>
    <xf numFmtId="0" fontId="23" fillId="5" borderId="0" xfId="0" applyFont="1" applyFill="1" applyAlignment="1">
      <alignment vertical="center" wrapText="1" shrinkToFit="1"/>
    </xf>
    <xf numFmtId="0" fontId="37" fillId="4" borderId="4" xfId="0" applyFont="1" applyFill="1" applyBorder="1" applyAlignment="1">
      <alignment wrapText="1"/>
    </xf>
    <xf numFmtId="0" fontId="37" fillId="5" borderId="0" xfId="0" applyFont="1" applyFill="1" applyAlignment="1">
      <alignment vertical="center" wrapText="1"/>
    </xf>
    <xf numFmtId="10" fontId="35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Alignment="1">
      <alignment horizontal="right" vertical="center" wrapText="1" shrinkToFit="1"/>
    </xf>
    <xf numFmtId="165" fontId="37" fillId="5" borderId="0" xfId="1" applyNumberFormat="1" applyFont="1" applyFill="1" applyBorder="1" applyAlignment="1">
      <alignment horizontal="right" vertical="center" wrapText="1" shrinkToFit="1"/>
    </xf>
    <xf numFmtId="165" fontId="37" fillId="4" borderId="0" xfId="1" applyNumberFormat="1" applyFont="1" applyFill="1" applyBorder="1" applyAlignment="1">
      <alignment horizontal="right" vertical="center" wrapText="1" shrinkToFit="1"/>
    </xf>
    <xf numFmtId="0" fontId="23" fillId="4" borderId="0" xfId="0" applyFont="1" applyFill="1" applyAlignment="1">
      <alignment wrapText="1" shrinkToFit="1"/>
    </xf>
    <xf numFmtId="0" fontId="40" fillId="4" borderId="0" xfId="0" applyFont="1" applyFill="1" applyAlignment="1">
      <alignment vertical="center" wrapText="1" shrinkToFit="1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44" fillId="4" borderId="0" xfId="0" applyFont="1" applyFill="1" applyAlignment="1">
      <alignment horizontal="right" vertical="center"/>
    </xf>
    <xf numFmtId="0" fontId="45" fillId="4" borderId="0" xfId="0" applyFont="1" applyFill="1" applyAlignment="1">
      <alignment vertical="center"/>
    </xf>
    <xf numFmtId="0" fontId="46" fillId="4" borderId="0" xfId="0" applyFont="1" applyFill="1" applyAlignment="1">
      <alignment vertical="center"/>
    </xf>
    <xf numFmtId="0" fontId="47" fillId="4" borderId="0" xfId="0" applyFont="1" applyFill="1" applyAlignment="1">
      <alignment vertical="center"/>
    </xf>
    <xf numFmtId="0" fontId="46" fillId="4" borderId="0" xfId="0" applyFont="1" applyFill="1" applyAlignment="1">
      <alignment horizontal="right" vertical="center"/>
    </xf>
    <xf numFmtId="0" fontId="37" fillId="5" borderId="2" xfId="0" applyFont="1" applyFill="1" applyBorder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 shrinkToFit="1"/>
    </xf>
    <xf numFmtId="0" fontId="10" fillId="4" borderId="0" xfId="0" applyFont="1" applyFill="1" applyAlignment="1">
      <alignment horizontal="centerContinuous" vertical="center"/>
    </xf>
    <xf numFmtId="0" fontId="28" fillId="4" borderId="0" xfId="4" applyFont="1" applyFill="1" applyAlignment="1">
      <alignment horizontal="centerContinuous" vertical="center"/>
    </xf>
    <xf numFmtId="0" fontId="27" fillId="4" borderId="0" xfId="4" applyFont="1" applyFill="1" applyAlignment="1">
      <alignment vertical="center"/>
    </xf>
    <xf numFmtId="0" fontId="25" fillId="4" borderId="0" xfId="4" applyFont="1" applyFill="1" applyAlignment="1">
      <alignment vertical="center"/>
    </xf>
    <xf numFmtId="0" fontId="28" fillId="4" borderId="0" xfId="4" applyFont="1" applyFill="1" applyAlignment="1">
      <alignment horizontal="left" vertical="center"/>
    </xf>
    <xf numFmtId="0" fontId="27" fillId="4" borderId="0" xfId="4" applyFont="1" applyFill="1" applyAlignment="1">
      <alignment horizontal="centerContinuous" vertical="center"/>
    </xf>
    <xf numFmtId="0" fontId="28" fillId="4" borderId="0" xfId="4" applyFont="1" applyFill="1" applyAlignment="1">
      <alignment horizontal="center" vertical="center"/>
    </xf>
    <xf numFmtId="0" fontId="25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vertical="center" shrinkToFit="1"/>
    </xf>
    <xf numFmtId="0" fontId="53" fillId="4" borderId="0" xfId="4" applyFont="1" applyFill="1" applyAlignment="1">
      <alignment vertical="center"/>
    </xf>
    <xf numFmtId="0" fontId="53" fillId="4" borderId="0" xfId="4" applyFont="1" applyFill="1" applyAlignment="1">
      <alignment vertical="center" wrapText="1"/>
    </xf>
    <xf numFmtId="165" fontId="25" fillId="5" borderId="0" xfId="1" applyNumberFormat="1" applyFont="1" applyFill="1" applyBorder="1" applyAlignment="1">
      <alignment horizontal="left" vertical="center" wrapText="1" shrinkToFit="1"/>
    </xf>
    <xf numFmtId="10" fontId="53" fillId="4" borderId="0" xfId="4" applyNumberFormat="1" applyFont="1" applyFill="1" applyAlignment="1">
      <alignment vertical="center"/>
    </xf>
    <xf numFmtId="165" fontId="53" fillId="4" borderId="0" xfId="4" applyNumberFormat="1" applyFont="1" applyFill="1" applyAlignment="1">
      <alignment vertical="center"/>
    </xf>
    <xf numFmtId="171" fontId="53" fillId="4" borderId="0" xfId="4" applyNumberFormat="1" applyFont="1" applyFill="1" applyAlignment="1">
      <alignment vertical="center"/>
    </xf>
    <xf numFmtId="0" fontId="55" fillId="0" borderId="0" xfId="0" applyFont="1"/>
    <xf numFmtId="0" fontId="30" fillId="0" borderId="0" xfId="0" applyFont="1"/>
    <xf numFmtId="43" fontId="25" fillId="5" borderId="0" xfId="1" applyFont="1" applyFill="1" applyBorder="1" applyAlignment="1">
      <alignment horizontal="center" vertical="center" wrapText="1" shrinkToFit="1"/>
    </xf>
    <xf numFmtId="0" fontId="57" fillId="4" borderId="0" xfId="4" applyFont="1" applyFill="1" applyAlignment="1">
      <alignment vertical="center"/>
    </xf>
    <xf numFmtId="0" fontId="57" fillId="4" borderId="0" xfId="4" applyFont="1" applyFill="1" applyAlignment="1">
      <alignment vertical="center" wrapText="1"/>
    </xf>
    <xf numFmtId="169" fontId="25" fillId="4" borderId="0" xfId="1" applyNumberFormat="1" applyFont="1" applyFill="1" applyBorder="1" applyAlignment="1">
      <alignment horizontal="right" vertical="center"/>
    </xf>
    <xf numFmtId="0" fontId="26" fillId="4" borderId="0" xfId="4" applyFont="1" applyFill="1" applyAlignment="1">
      <alignment vertical="center"/>
    </xf>
    <xf numFmtId="164" fontId="25" fillId="5" borderId="0" xfId="2" applyNumberFormat="1" applyFont="1" applyFill="1" applyBorder="1" applyAlignment="1">
      <alignment horizontal="center" vertical="center" wrapText="1" shrinkToFit="1"/>
    </xf>
    <xf numFmtId="0" fontId="60" fillId="5" borderId="0" xfId="0" applyFont="1" applyFill="1" applyAlignment="1">
      <alignment vertical="center" wrapText="1"/>
    </xf>
    <xf numFmtId="0" fontId="60" fillId="0" borderId="0" xfId="0" applyFont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21" fillId="4" borderId="0" xfId="4" applyFont="1" applyFill="1" applyAlignment="1">
      <alignment horizontal="left" vertical="center" shrinkToFit="1"/>
    </xf>
    <xf numFmtId="0" fontId="21" fillId="4" borderId="0" xfId="4" applyFont="1" applyFill="1" applyAlignment="1">
      <alignment vertical="center" wrapText="1"/>
    </xf>
    <xf numFmtId="0" fontId="21" fillId="4" borderId="0" xfId="0" applyFont="1" applyFill="1" applyAlignment="1">
      <alignment horizontal="center" vertical="center" shrinkToFit="1"/>
    </xf>
    <xf numFmtId="0" fontId="61" fillId="4" borderId="0" xfId="0" applyFont="1" applyFill="1" applyAlignment="1">
      <alignment horizontal="center" vertical="center" wrapText="1"/>
    </xf>
    <xf numFmtId="0" fontId="61" fillId="4" borderId="0" xfId="0" quotePrefix="1" applyFont="1" applyFill="1" applyAlignment="1">
      <alignment horizontal="centerContinuous" vertical="center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1" fillId="4" borderId="0" xfId="1" applyNumberFormat="1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65" fillId="4" borderId="0" xfId="0" applyFont="1" applyFill="1" applyAlignment="1">
      <alignment vertical="center"/>
    </xf>
    <xf numFmtId="0" fontId="67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wrapText="1"/>
    </xf>
    <xf numFmtId="0" fontId="68" fillId="4" borderId="0" xfId="0" applyFont="1" applyFill="1" applyAlignment="1">
      <alignment vertical="center"/>
    </xf>
    <xf numFmtId="0" fontId="71" fillId="0" borderId="0" xfId="0" applyFont="1" applyAlignment="1">
      <alignment vertical="center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1" fillId="0" borderId="0" xfId="0" applyNumberFormat="1" applyFont="1" applyAlignment="1">
      <alignment horizontal="center" vertical="center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Alignment="1">
      <alignment horizontal="left" vertical="center" shrinkToFit="1"/>
    </xf>
    <xf numFmtId="0" fontId="21" fillId="0" borderId="0" xfId="4" applyFont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74" fillId="4" borderId="0" xfId="4" applyFont="1" applyFill="1" applyAlignment="1">
      <alignment vertical="center" shrinkToFit="1"/>
    </xf>
    <xf numFmtId="172" fontId="17" fillId="4" borderId="0" xfId="4" applyNumberFormat="1" applyFont="1" applyFill="1" applyAlignment="1">
      <alignment horizontal="right" vertical="center" wrapText="1" shrinkToFit="1"/>
    </xf>
    <xf numFmtId="172" fontId="18" fillId="0" borderId="0" xfId="0" applyNumberFormat="1" applyFont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Alignment="1">
      <alignment vertical="center"/>
    </xf>
    <xf numFmtId="3" fontId="18" fillId="7" borderId="0" xfId="0" applyNumberFormat="1" applyFont="1" applyFill="1" applyAlignment="1">
      <alignment horizontal="center"/>
    </xf>
    <xf numFmtId="172" fontId="18" fillId="7" borderId="0" xfId="0" applyNumberFormat="1" applyFont="1" applyFill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2" xfId="5" applyNumberFormat="1" applyFont="1" applyFill="1" applyBorder="1" applyAlignment="1">
      <alignment horizontal="center" vertical="center" wrapText="1" shrinkToFit="1"/>
    </xf>
    <xf numFmtId="172" fontId="3" fillId="0" borderId="2" xfId="5" applyNumberFormat="1" applyFont="1" applyFill="1" applyBorder="1" applyAlignment="1">
      <alignment horizontal="right" vertical="center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79" fillId="4" borderId="0" xfId="4" applyFont="1" applyFill="1" applyAlignment="1">
      <alignment vertical="center"/>
    </xf>
    <xf numFmtId="165" fontId="80" fillId="5" borderId="0" xfId="7" applyFont="1" applyFill="1" applyBorder="1" applyAlignment="1">
      <alignment horizontal="left" vertical="center" wrapText="1" shrinkToFit="1"/>
    </xf>
    <xf numFmtId="165" fontId="80" fillId="5" borderId="0" xfId="7" applyFont="1" applyFill="1" applyBorder="1" applyAlignment="1">
      <alignment horizontal="center" vertical="center" wrapText="1" shrinkToFit="1"/>
    </xf>
    <xf numFmtId="0" fontId="82" fillId="0" borderId="0" xfId="6" applyFont="1"/>
    <xf numFmtId="0" fontId="81" fillId="4" borderId="0" xfId="4" applyFont="1" applyFill="1" applyAlignment="1">
      <alignment vertical="center" wrapText="1"/>
    </xf>
    <xf numFmtId="0" fontId="81" fillId="4" borderId="0" xfId="4" applyFont="1" applyFill="1" applyAlignment="1">
      <alignment vertical="center"/>
    </xf>
    <xf numFmtId="0" fontId="81" fillId="4" borderId="0" xfId="4" applyFont="1" applyFill="1" applyAlignment="1">
      <alignment vertical="center" shrinkToFit="1"/>
    </xf>
    <xf numFmtId="0" fontId="79" fillId="0" borderId="0" xfId="4" applyFont="1" applyAlignment="1">
      <alignment vertical="center"/>
    </xf>
    <xf numFmtId="0" fontId="84" fillId="0" borderId="0" xfId="4" applyFont="1" applyAlignment="1">
      <alignment vertical="center" shrinkToFit="1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0" fontId="13" fillId="4" borderId="0" xfId="4" applyFont="1" applyFill="1" applyAlignment="1">
      <alignment vertical="center" wrapText="1"/>
    </xf>
    <xf numFmtId="164" fontId="25" fillId="5" borderId="0" xfId="5" applyNumberFormat="1" applyFont="1" applyFill="1" applyBorder="1" applyAlignment="1">
      <alignment horizontal="right" wrapText="1" shrinkToFit="1"/>
    </xf>
    <xf numFmtId="0" fontId="2" fillId="3" borderId="0" xfId="4" applyFont="1" applyFill="1" applyAlignment="1">
      <alignment horizontal="center" vertical="center" shrinkToFit="1"/>
    </xf>
    <xf numFmtId="0" fontId="1" fillId="0" borderId="0" xfId="0" applyFont="1"/>
    <xf numFmtId="0" fontId="1" fillId="0" borderId="2" xfId="0" applyFont="1" applyBorder="1"/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wrapText="1"/>
    </xf>
    <xf numFmtId="172" fontId="6" fillId="0" borderId="9" xfId="5" applyNumberFormat="1" applyFont="1" applyBorder="1" applyAlignment="1">
      <alignment horizontal="center"/>
    </xf>
    <xf numFmtId="172" fontId="6" fillId="0" borderId="10" xfId="5" applyNumberFormat="1" applyFont="1" applyBorder="1" applyAlignment="1">
      <alignment horizontal="center"/>
    </xf>
    <xf numFmtId="0" fontId="6" fillId="0" borderId="9" xfId="0" applyFont="1" applyBorder="1"/>
    <xf numFmtId="172" fontId="6" fillId="0" borderId="11" xfId="5" applyNumberFormat="1" applyFont="1" applyBorder="1" applyAlignment="1">
      <alignment horizontal="center"/>
    </xf>
    <xf numFmtId="0" fontId="6" fillId="0" borderId="11" xfId="0" applyFont="1" applyBorder="1"/>
    <xf numFmtId="0" fontId="6" fillId="0" borderId="2" xfId="0" applyFont="1" applyBorder="1" applyAlignment="1">
      <alignment horizontal="center" vertical="center"/>
    </xf>
    <xf numFmtId="0" fontId="6" fillId="0" borderId="12" xfId="0" applyFont="1" applyBorder="1"/>
    <xf numFmtId="172" fontId="6" fillId="0" borderId="12" xfId="5" applyNumberFormat="1" applyFont="1" applyBorder="1" applyAlignment="1">
      <alignment horizontal="center"/>
    </xf>
    <xf numFmtId="0" fontId="7" fillId="5" borderId="10" xfId="0" applyFont="1" applyFill="1" applyBorder="1" applyAlignment="1">
      <alignment horizontal="left" vertical="center" wrapText="1"/>
    </xf>
    <xf numFmtId="0" fontId="6" fillId="0" borderId="14" xfId="0" applyFont="1" applyBorder="1"/>
    <xf numFmtId="172" fontId="6" fillId="0" borderId="14" xfId="5" applyNumberFormat="1" applyFont="1" applyBorder="1" applyAlignment="1">
      <alignment horizontal="center"/>
    </xf>
    <xf numFmtId="172" fontId="6" fillId="0" borderId="13" xfId="5" applyNumberFormat="1" applyFont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10" fillId="4" borderId="0" xfId="3" applyFont="1" applyFill="1" applyAlignment="1">
      <alignment horizontal="center" vertical="center"/>
    </xf>
    <xf numFmtId="0" fontId="11" fillId="4" borderId="0" xfId="4" applyFont="1" applyFill="1" applyAlignment="1">
      <alignment horizontal="center" vertical="center" shrinkToFit="1"/>
    </xf>
    <xf numFmtId="0" fontId="10" fillId="4" borderId="0" xfId="3" applyFont="1" applyFill="1" applyAlignment="1">
      <alignment horizontal="centerContinuous" vertical="center" wrapText="1"/>
    </xf>
    <xf numFmtId="0" fontId="10" fillId="4" borderId="0" xfId="3" applyFont="1" applyFill="1" applyAlignment="1">
      <alignment horizontal="centerContinuous" vertical="center"/>
    </xf>
    <xf numFmtId="0" fontId="11" fillId="4" borderId="0" xfId="4" applyFont="1" applyFill="1" applyAlignment="1">
      <alignment horizontal="centerContinuous" vertical="center" shrinkToFit="1"/>
    </xf>
    <xf numFmtId="0" fontId="2" fillId="3" borderId="0" xfId="4" applyFont="1" applyFill="1" applyAlignment="1">
      <alignment horizontal="centerContinuous" vertical="center" shrinkToFit="1"/>
    </xf>
    <xf numFmtId="0" fontId="15" fillId="5" borderId="15" xfId="4" applyFont="1" applyFill="1" applyBorder="1" applyAlignment="1">
      <alignment horizontal="center" vertical="center" wrapText="1" shrinkToFit="1"/>
    </xf>
    <xf numFmtId="0" fontId="15" fillId="5" borderId="0" xfId="4" applyFont="1" applyFill="1" applyAlignment="1">
      <alignment horizontal="center" vertical="center" wrapText="1" shrinkToFit="1"/>
    </xf>
    <xf numFmtId="0" fontId="16" fillId="5" borderId="0" xfId="4" applyFont="1" applyFill="1" applyAlignment="1">
      <alignment horizontal="center" vertical="center" wrapText="1" shrinkToFit="1"/>
    </xf>
    <xf numFmtId="0" fontId="3" fillId="5" borderId="16" xfId="4" applyFont="1" applyFill="1" applyBorder="1" applyAlignment="1">
      <alignment vertical="center"/>
    </xf>
    <xf numFmtId="0" fontId="13" fillId="5" borderId="0" xfId="4" applyFont="1" applyFill="1" applyAlignment="1">
      <alignment vertical="center" shrinkToFit="1"/>
    </xf>
    <xf numFmtId="3" fontId="18" fillId="9" borderId="17" xfId="0" applyNumberFormat="1" applyFont="1" applyFill="1" applyBorder="1" applyAlignment="1">
      <alignment horizontal="center"/>
    </xf>
    <xf numFmtId="172" fontId="6" fillId="0" borderId="16" xfId="5" applyNumberFormat="1" applyFont="1" applyBorder="1" applyAlignment="1">
      <alignment horizontal="center"/>
    </xf>
    <xf numFmtId="172" fontId="17" fillId="5" borderId="0" xfId="4" applyNumberFormat="1" applyFont="1" applyFill="1" applyAlignment="1">
      <alignment horizontal="right" vertical="center" wrapText="1" shrinkToFit="1"/>
    </xf>
    <xf numFmtId="0" fontId="3" fillId="5" borderId="11" xfId="4" applyFont="1" applyFill="1" applyBorder="1" applyAlignment="1">
      <alignment vertical="center"/>
    </xf>
    <xf numFmtId="0" fontId="3" fillId="5" borderId="0" xfId="4" applyFont="1" applyFill="1" applyAlignment="1">
      <alignment horizontal="left" vertical="center" wrapText="1" shrinkToFit="1"/>
    </xf>
    <xf numFmtId="0" fontId="7" fillId="5" borderId="13" xfId="4" applyFont="1" applyFill="1" applyBorder="1" applyAlignment="1">
      <alignment wrapText="1"/>
    </xf>
    <xf numFmtId="0" fontId="7" fillId="5" borderId="13" xfId="4" applyFont="1" applyFill="1" applyBorder="1" applyAlignment="1">
      <alignment vertical="center" wrapText="1" shrinkToFit="1"/>
    </xf>
    <xf numFmtId="3" fontId="18" fillId="9" borderId="13" xfId="0" applyNumberFormat="1" applyFont="1" applyFill="1" applyBorder="1" applyAlignment="1">
      <alignment horizontal="center"/>
    </xf>
    <xf numFmtId="3" fontId="18" fillId="9" borderId="14" xfId="0" applyNumberFormat="1" applyFont="1" applyFill="1" applyBorder="1" applyAlignment="1">
      <alignment horizontal="center"/>
    </xf>
    <xf numFmtId="172" fontId="6" fillId="0" borderId="18" xfId="5" applyNumberFormat="1" applyFont="1" applyBorder="1" applyAlignment="1">
      <alignment horizontal="center"/>
    </xf>
    <xf numFmtId="172" fontId="17" fillId="5" borderId="13" xfId="4" applyNumberFormat="1" applyFont="1" applyFill="1" applyBorder="1" applyAlignment="1">
      <alignment horizontal="right" vertical="center" wrapText="1" shrinkToFit="1"/>
    </xf>
    <xf numFmtId="166" fontId="21" fillId="0" borderId="0" xfId="7" applyNumberFormat="1" applyFont="1" applyFill="1" applyBorder="1" applyAlignment="1">
      <alignment horizontal="right" wrapText="1" shrinkToFit="1"/>
    </xf>
    <xf numFmtId="166" fontId="21" fillId="5" borderId="9" xfId="7" applyNumberFormat="1" applyFont="1" applyFill="1" applyBorder="1" applyAlignment="1">
      <alignment horizontal="right" wrapText="1" shrinkToFit="1"/>
    </xf>
    <xf numFmtId="9" fontId="21" fillId="5" borderId="9" xfId="5" applyFont="1" applyFill="1" applyBorder="1" applyAlignment="1">
      <alignment horizontal="right" wrapText="1" shrinkToFit="1"/>
    </xf>
    <xf numFmtId="166" fontId="21" fillId="5" borderId="11" xfId="7" applyNumberFormat="1" applyFont="1" applyFill="1" applyBorder="1" applyAlignment="1">
      <alignment horizontal="right" wrapText="1" shrinkToFit="1"/>
    </xf>
    <xf numFmtId="166" fontId="21" fillId="5" borderId="5" xfId="7" applyNumberFormat="1" applyFont="1" applyFill="1" applyBorder="1" applyAlignment="1">
      <alignment horizontal="right" wrapText="1" shrinkToFit="1"/>
    </xf>
    <xf numFmtId="9" fontId="21" fillId="5" borderId="19" xfId="5" applyFont="1" applyFill="1" applyBorder="1" applyAlignment="1">
      <alignment horizontal="right" wrapText="1" shrinkToFit="1"/>
    </xf>
    <xf numFmtId="9" fontId="21" fillId="5" borderId="20" xfId="5" applyFont="1" applyFill="1" applyBorder="1" applyAlignment="1">
      <alignment horizontal="right" wrapText="1" shrinkToFit="1"/>
    </xf>
    <xf numFmtId="9" fontId="21" fillId="5" borderId="11" xfId="5" applyFont="1" applyFill="1" applyBorder="1" applyAlignment="1">
      <alignment horizontal="right" wrapText="1" shrinkToFit="1"/>
    </xf>
    <xf numFmtId="166" fontId="21" fillId="5" borderId="0" xfId="7" applyNumberFormat="1" applyFont="1" applyFill="1" applyBorder="1" applyAlignment="1">
      <alignment horizontal="right" wrapText="1" shrinkToFit="1"/>
    </xf>
    <xf numFmtId="166" fontId="21" fillId="5" borderId="7" xfId="7" applyNumberFormat="1" applyFont="1" applyFill="1" applyBorder="1" applyAlignment="1">
      <alignment horizontal="right" wrapText="1" shrinkToFit="1"/>
    </xf>
    <xf numFmtId="9" fontId="21" fillId="5" borderId="7" xfId="5" applyFont="1" applyFill="1" applyBorder="1" applyAlignment="1">
      <alignment horizontal="right" wrapText="1" shrinkToFit="1"/>
    </xf>
    <xf numFmtId="166" fontId="64" fillId="5" borderId="7" xfId="7" applyNumberFormat="1" applyFont="1" applyFill="1" applyBorder="1" applyAlignment="1">
      <alignment horizontal="right" wrapText="1"/>
    </xf>
    <xf numFmtId="9" fontId="63" fillId="5" borderId="7" xfId="5" applyFont="1" applyFill="1" applyBorder="1" applyAlignment="1">
      <alignment horizontal="right" wrapText="1"/>
    </xf>
    <xf numFmtId="9" fontId="21" fillId="5" borderId="17" xfId="5" applyFont="1" applyFill="1" applyBorder="1" applyAlignment="1">
      <alignment horizontal="right" wrapText="1" shrinkToFit="1"/>
    </xf>
    <xf numFmtId="0" fontId="21" fillId="5" borderId="21" xfId="4" applyFont="1" applyFill="1" applyBorder="1" applyAlignment="1">
      <alignment vertical="center"/>
    </xf>
    <xf numFmtId="9" fontId="21" fillId="5" borderId="21" xfId="5" applyFont="1" applyFill="1" applyBorder="1" applyAlignment="1">
      <alignment horizontal="right" wrapText="1" shrinkToFit="1"/>
    </xf>
    <xf numFmtId="0" fontId="61" fillId="4" borderId="0" xfId="4" applyFont="1" applyFill="1" applyAlignment="1">
      <alignment horizontal="center" vertical="center" wrapText="1"/>
    </xf>
    <xf numFmtId="0" fontId="85" fillId="3" borderId="0" xfId="0" applyFont="1" applyFill="1" applyAlignment="1">
      <alignment vertical="center"/>
    </xf>
    <xf numFmtId="0" fontId="59" fillId="0" borderId="0" xfId="0" applyFont="1" applyAlignment="1">
      <alignment vertical="center" wrapText="1"/>
    </xf>
    <xf numFmtId="0" fontId="87" fillId="5" borderId="15" xfId="4" applyFont="1" applyFill="1" applyBorder="1" applyAlignment="1">
      <alignment horizontal="center" vertical="center" wrapText="1" shrinkToFit="1"/>
    </xf>
    <xf numFmtId="0" fontId="85" fillId="3" borderId="0" xfId="4" applyFont="1" applyFill="1" applyAlignment="1">
      <alignment vertical="center"/>
    </xf>
    <xf numFmtId="0" fontId="59" fillId="0" borderId="0" xfId="4" applyFont="1" applyAlignment="1">
      <alignment vertical="center" wrapText="1"/>
    </xf>
    <xf numFmtId="0" fontId="61" fillId="4" borderId="22" xfId="4" applyFont="1" applyFill="1" applyBorder="1" applyAlignment="1">
      <alignment vertical="center" wrapText="1"/>
    </xf>
    <xf numFmtId="0" fontId="21" fillId="4" borderId="23" xfId="4" applyFont="1" applyFill="1" applyBorder="1" applyAlignment="1">
      <alignment vertical="center" shrinkToFit="1"/>
    </xf>
    <xf numFmtId="0" fontId="21" fillId="4" borderId="23" xfId="4" applyFont="1" applyFill="1" applyBorder="1" applyAlignment="1">
      <alignment vertical="center"/>
    </xf>
    <xf numFmtId="0" fontId="21" fillId="5" borderId="17" xfId="4" applyFont="1" applyFill="1" applyBorder="1" applyAlignment="1">
      <alignment horizontal="left" wrapText="1" shrinkToFit="1"/>
    </xf>
    <xf numFmtId="0" fontId="63" fillId="5" borderId="0" xfId="4" applyFont="1" applyFill="1" applyAlignment="1">
      <alignment horizontal="right" wrapText="1" shrinkToFit="1"/>
    </xf>
    <xf numFmtId="0" fontId="63" fillId="0" borderId="0" xfId="4" applyFont="1" applyAlignment="1">
      <alignment horizontal="right" wrapText="1" shrinkToFit="1"/>
    </xf>
    <xf numFmtId="0" fontId="21" fillId="5" borderId="11" xfId="4" applyFont="1" applyFill="1" applyBorder="1" applyAlignment="1">
      <alignment horizontal="left" wrapText="1" shrinkToFit="1"/>
    </xf>
    <xf numFmtId="0" fontId="21" fillId="5" borderId="0" xfId="4" applyFont="1" applyFill="1" applyAlignment="1">
      <alignment horizontal="left" wrapText="1" shrinkToFit="1"/>
    </xf>
    <xf numFmtId="0" fontId="21" fillId="5" borderId="7" xfId="4" applyFont="1" applyFill="1" applyBorder="1" applyAlignment="1">
      <alignment horizontal="left" wrapText="1" shrinkToFit="1"/>
    </xf>
    <xf numFmtId="0" fontId="61" fillId="5" borderId="20" xfId="4" applyFont="1" applyFill="1" applyBorder="1" applyAlignment="1">
      <alignment horizontal="left" wrapText="1" shrinkToFit="1"/>
    </xf>
    <xf numFmtId="0" fontId="61" fillId="5" borderId="21" xfId="4" applyFont="1" applyFill="1" applyBorder="1" applyAlignment="1">
      <alignment vertical="center" wrapText="1"/>
    </xf>
    <xf numFmtId="0" fontId="61" fillId="5" borderId="20" xfId="4" applyFont="1" applyFill="1" applyBorder="1" applyAlignment="1">
      <alignment horizontal="left" vertical="center" wrapText="1" shrinkToFit="1"/>
    </xf>
    <xf numFmtId="0" fontId="21" fillId="5" borderId="9" xfId="4" applyFont="1" applyFill="1" applyBorder="1" applyAlignment="1">
      <alignment horizontal="left" wrapText="1" shrinkToFit="1"/>
    </xf>
    <xf numFmtId="0" fontId="61" fillId="5" borderId="21" xfId="4" applyFont="1" applyFill="1" applyBorder="1" applyAlignment="1">
      <alignment horizontal="left" wrapText="1" shrinkToFit="1"/>
    </xf>
    <xf numFmtId="0" fontId="21" fillId="5" borderId="19" xfId="4" applyFont="1" applyFill="1" applyBorder="1" applyAlignment="1">
      <alignment horizontal="left" wrapText="1" shrinkToFit="1"/>
    </xf>
    <xf numFmtId="0" fontId="21" fillId="5" borderId="22" xfId="4" applyFont="1" applyFill="1" applyBorder="1" applyAlignment="1">
      <alignment horizontal="center" wrapText="1" shrinkToFit="1"/>
    </xf>
    <xf numFmtId="0" fontId="21" fillId="5" borderId="22" xfId="4" applyFont="1" applyFill="1" applyBorder="1" applyAlignment="1">
      <alignment horizontal="center" vertical="center" wrapText="1" shrinkToFit="1"/>
    </xf>
    <xf numFmtId="0" fontId="65" fillId="5" borderId="0" xfId="4" applyFont="1" applyFill="1" applyAlignment="1">
      <alignment horizontal="left" vertical="center" wrapText="1" shrinkToFit="1"/>
    </xf>
    <xf numFmtId="0" fontId="21" fillId="5" borderId="0" xfId="0" applyFont="1" applyFill="1" applyAlignment="1">
      <alignment vertical="center" wrapText="1"/>
    </xf>
    <xf numFmtId="167" fontId="21" fillId="5" borderId="0" xfId="5" applyNumberFormat="1" applyFont="1" applyFill="1" applyBorder="1" applyAlignment="1">
      <alignment horizontal="right" vertical="center" shrinkToFit="1"/>
    </xf>
    <xf numFmtId="164" fontId="21" fillId="5" borderId="0" xfId="5" applyNumberFormat="1" applyFont="1" applyFill="1" applyBorder="1" applyAlignment="1">
      <alignment horizontal="right" vertical="center" shrinkToFit="1"/>
    </xf>
    <xf numFmtId="0" fontId="21" fillId="5" borderId="24" xfId="0" applyFont="1" applyFill="1" applyBorder="1" applyAlignment="1">
      <alignment vertical="center" shrinkToFit="1"/>
    </xf>
    <xf numFmtId="164" fontId="21" fillId="5" borderId="9" xfId="5" applyNumberFormat="1" applyFont="1" applyFill="1" applyBorder="1" applyAlignment="1">
      <alignment horizontal="left" wrapText="1" shrinkToFit="1"/>
    </xf>
    <xf numFmtId="164" fontId="21" fillId="5" borderId="11" xfId="5" applyNumberFormat="1" applyFont="1" applyFill="1" applyBorder="1" applyAlignment="1">
      <alignment horizontal="center" wrapText="1" shrinkToFit="1"/>
    </xf>
    <xf numFmtId="164" fontId="21" fillId="5" borderId="17" xfId="5" applyNumberFormat="1" applyFont="1" applyFill="1" applyBorder="1" applyAlignment="1">
      <alignment horizontal="center" wrapText="1" shrinkToFit="1"/>
    </xf>
    <xf numFmtId="0" fontId="64" fillId="5" borderId="14" xfId="4" applyFont="1" applyFill="1" applyBorder="1" applyAlignment="1">
      <alignment wrapText="1"/>
    </xf>
    <xf numFmtId="9" fontId="64" fillId="5" borderId="14" xfId="5" applyFont="1" applyFill="1" applyBorder="1" applyAlignment="1">
      <alignment horizontal="center" wrapText="1"/>
    </xf>
    <xf numFmtId="164" fontId="64" fillId="5" borderId="14" xfId="5" applyNumberFormat="1" applyFont="1" applyFill="1" applyBorder="1" applyAlignment="1">
      <alignment horizontal="center" wrapText="1"/>
    </xf>
    <xf numFmtId="0" fontId="88" fillId="3" borderId="0" xfId="0" applyFont="1" applyFill="1" applyAlignment="1">
      <alignment vertical="center"/>
    </xf>
    <xf numFmtId="0" fontId="69" fillId="4" borderId="0" xfId="0" applyFont="1" applyFill="1" applyAlignment="1">
      <alignment horizontal="right" vertical="center" shrinkToFit="1"/>
    </xf>
    <xf numFmtId="0" fontId="87" fillId="4" borderId="2" xfId="0" applyFont="1" applyFill="1" applyBorder="1" applyAlignment="1">
      <alignment horizontal="center" vertical="center" wrapText="1" shrinkToFit="1"/>
    </xf>
    <xf numFmtId="0" fontId="87" fillId="4" borderId="0" xfId="0" applyFont="1" applyFill="1" applyAlignment="1">
      <alignment horizontal="center" vertical="center" wrapText="1" shrinkToFit="1"/>
    </xf>
    <xf numFmtId="164" fontId="21" fillId="5" borderId="0" xfId="5" applyNumberFormat="1" applyFont="1" applyFill="1" applyBorder="1" applyAlignment="1">
      <alignment horizontal="left" wrapText="1" shrinkToFit="1"/>
    </xf>
    <xf numFmtId="0" fontId="71" fillId="5" borderId="0" xfId="0" applyFont="1" applyFill="1" applyAlignment="1">
      <alignment vertical="center"/>
    </xf>
    <xf numFmtId="3" fontId="72" fillId="5" borderId="10" xfId="0" applyNumberFormat="1" applyFont="1" applyFill="1" applyBorder="1" applyAlignment="1">
      <alignment horizontal="center" vertical="center"/>
    </xf>
    <xf numFmtId="3" fontId="72" fillId="5" borderId="0" xfId="0" applyNumberFormat="1" applyFont="1" applyFill="1" applyAlignment="1">
      <alignment horizontal="center" vertical="center"/>
    </xf>
    <xf numFmtId="164" fontId="72" fillId="5" borderId="8" xfId="5" applyNumberFormat="1" applyFont="1" applyFill="1" applyBorder="1" applyAlignment="1">
      <alignment horizontal="center" vertical="center"/>
    </xf>
    <xf numFmtId="164" fontId="21" fillId="5" borderId="11" xfId="5" applyNumberFormat="1" applyFont="1" applyFill="1" applyBorder="1" applyAlignment="1">
      <alignment horizontal="left" wrapText="1" shrinkToFit="1"/>
    </xf>
    <xf numFmtId="4" fontId="71" fillId="5" borderId="17" xfId="0" applyNumberFormat="1" applyFont="1" applyFill="1" applyBorder="1" applyAlignment="1">
      <alignment horizontal="center" vertical="center"/>
    </xf>
    <xf numFmtId="4" fontId="71" fillId="5" borderId="11" xfId="0" applyNumberFormat="1" applyFont="1" applyFill="1" applyBorder="1" applyAlignment="1">
      <alignment horizontal="center" vertical="center"/>
    </xf>
    <xf numFmtId="0" fontId="71" fillId="5" borderId="11" xfId="0" applyFont="1" applyFill="1" applyBorder="1" applyAlignment="1">
      <alignment horizontal="center" vertical="center"/>
    </xf>
    <xf numFmtId="0" fontId="71" fillId="5" borderId="11" xfId="0" applyFont="1" applyFill="1" applyBorder="1" applyAlignment="1">
      <alignment vertical="center"/>
    </xf>
    <xf numFmtId="0" fontId="63" fillId="5" borderId="14" xfId="4" applyFont="1" applyFill="1" applyBorder="1" applyAlignment="1">
      <alignment wrapText="1"/>
    </xf>
    <xf numFmtId="0" fontId="63" fillId="5" borderId="13" xfId="4" applyFont="1" applyFill="1" applyBorder="1" applyAlignment="1">
      <alignment wrapText="1"/>
    </xf>
    <xf numFmtId="164" fontId="63" fillId="5" borderId="13" xfId="5" applyNumberFormat="1" applyFont="1" applyFill="1" applyBorder="1" applyAlignment="1">
      <alignment horizontal="center" wrapText="1"/>
    </xf>
    <xf numFmtId="0" fontId="64" fillId="5" borderId="25" xfId="4" applyFont="1" applyFill="1" applyBorder="1" applyAlignment="1">
      <alignment wrapText="1"/>
    </xf>
    <xf numFmtId="0" fontId="21" fillId="4" borderId="26" xfId="4" applyFont="1" applyFill="1" applyBorder="1" applyAlignment="1">
      <alignment vertical="center" shrinkToFit="1"/>
    </xf>
    <xf numFmtId="166" fontId="64" fillId="5" borderId="25" xfId="7" applyNumberFormat="1" applyFont="1" applyFill="1" applyBorder="1" applyAlignment="1">
      <alignment horizontal="right" wrapText="1"/>
    </xf>
    <xf numFmtId="0" fontId="21" fillId="4" borderId="26" xfId="4" applyFont="1" applyFill="1" applyBorder="1" applyAlignment="1">
      <alignment vertical="center"/>
    </xf>
    <xf numFmtId="169" fontId="25" fillId="5" borderId="0" xfId="7" applyNumberFormat="1" applyFont="1" applyFill="1" applyBorder="1" applyAlignment="1">
      <alignment horizontal="right" wrapText="1" shrinkToFit="1"/>
    </xf>
    <xf numFmtId="169" fontId="25" fillId="5" borderId="17" xfId="7" applyNumberFormat="1" applyFont="1" applyFill="1" applyBorder="1" applyAlignment="1">
      <alignment horizontal="right" wrapText="1" shrinkToFit="1"/>
    </xf>
    <xf numFmtId="164" fontId="25" fillId="5" borderId="17" xfId="5" applyNumberFormat="1" applyFont="1" applyFill="1" applyBorder="1" applyAlignment="1">
      <alignment horizontal="right" wrapText="1" shrinkToFit="1"/>
    </xf>
    <xf numFmtId="169" fontId="25" fillId="5" borderId="9" xfId="7" applyNumberFormat="1" applyFont="1" applyFill="1" applyBorder="1" applyAlignment="1">
      <alignment horizontal="right" wrapText="1" shrinkToFit="1"/>
    </xf>
    <xf numFmtId="169" fontId="25" fillId="5" borderId="11" xfId="7" applyNumberFormat="1" applyFont="1" applyFill="1" applyBorder="1" applyAlignment="1">
      <alignment horizontal="right" wrapText="1" shrinkToFit="1"/>
    </xf>
    <xf numFmtId="164" fontId="25" fillId="5" borderId="11" xfId="5" applyNumberFormat="1" applyFont="1" applyFill="1" applyBorder="1" applyAlignment="1">
      <alignment horizontal="right" wrapText="1" shrinkToFit="1"/>
    </xf>
    <xf numFmtId="165" fontId="25" fillId="5" borderId="12" xfId="7" applyFont="1" applyFill="1" applyBorder="1" applyAlignment="1">
      <alignment horizontal="right" wrapText="1" shrinkToFit="1"/>
    </xf>
    <xf numFmtId="165" fontId="25" fillId="5" borderId="0" xfId="7" applyFont="1" applyFill="1" applyBorder="1" applyAlignment="1">
      <alignment horizontal="right" wrapText="1" shrinkToFit="1"/>
    </xf>
    <xf numFmtId="169" fontId="25" fillId="5" borderId="12" xfId="7" applyNumberFormat="1" applyFont="1" applyFill="1" applyBorder="1" applyAlignment="1">
      <alignment horizontal="right" wrapText="1" shrinkToFit="1"/>
    </xf>
    <xf numFmtId="166" fontId="25" fillId="5" borderId="10" xfId="7" applyNumberFormat="1" applyFont="1" applyFill="1" applyBorder="1" applyAlignment="1">
      <alignment horizontal="right" wrapText="1" shrinkToFit="1"/>
    </xf>
    <xf numFmtId="169" fontId="25" fillId="5" borderId="10" xfId="7" applyNumberFormat="1" applyFont="1" applyFill="1" applyBorder="1" applyAlignment="1">
      <alignment horizontal="right" wrapText="1" shrinkToFit="1"/>
    </xf>
    <xf numFmtId="164" fontId="25" fillId="5" borderId="10" xfId="5" applyNumberFormat="1" applyFont="1" applyFill="1" applyBorder="1" applyAlignment="1">
      <alignment horizontal="right" wrapText="1" shrinkToFit="1"/>
    </xf>
    <xf numFmtId="166" fontId="25" fillId="5" borderId="2" xfId="7" applyNumberFormat="1" applyFont="1" applyFill="1" applyBorder="1" applyAlignment="1">
      <alignment horizontal="right" wrapText="1" shrinkToFit="1"/>
    </xf>
    <xf numFmtId="9" fontId="25" fillId="5" borderId="0" xfId="5" applyFont="1" applyFill="1" applyBorder="1" applyAlignment="1">
      <alignment horizontal="right" wrapText="1" shrinkToFit="1"/>
    </xf>
    <xf numFmtId="166" fontId="26" fillId="5" borderId="0" xfId="7" applyNumberFormat="1" applyFont="1" applyFill="1" applyBorder="1" applyAlignment="1">
      <alignment horizontal="right" vertical="center" wrapText="1" shrinkToFit="1"/>
    </xf>
    <xf numFmtId="164" fontId="25" fillId="5" borderId="8" xfId="5" applyNumberFormat="1" applyFont="1" applyFill="1" applyBorder="1" applyAlignment="1">
      <alignment horizontal="right" wrapText="1" shrinkToFit="1"/>
    </xf>
    <xf numFmtId="164" fontId="25" fillId="5" borderId="27" xfId="5" applyNumberFormat="1" applyFont="1" applyFill="1" applyBorder="1" applyAlignment="1">
      <alignment horizontal="right" wrapText="1" shrinkToFit="1"/>
    </xf>
    <xf numFmtId="166" fontId="26" fillId="5" borderId="8" xfId="7" applyNumberFormat="1" applyFont="1" applyFill="1" applyBorder="1" applyAlignment="1">
      <alignment horizontal="right" vertical="center" wrapText="1"/>
    </xf>
    <xf numFmtId="166" fontId="26" fillId="5" borderId="8" xfId="7" applyNumberFormat="1" applyFont="1" applyFill="1" applyBorder="1" applyAlignment="1">
      <alignment horizontal="right" vertical="center" wrapText="1" shrinkToFit="1"/>
    </xf>
    <xf numFmtId="164" fontId="26" fillId="5" borderId="8" xfId="5" applyNumberFormat="1" applyFont="1" applyFill="1" applyBorder="1" applyAlignment="1">
      <alignment horizontal="right" vertical="center" wrapText="1" shrinkToFit="1"/>
    </xf>
    <xf numFmtId="166" fontId="25" fillId="5" borderId="11" xfId="7" applyNumberFormat="1" applyFont="1" applyFill="1" applyBorder="1" applyAlignment="1">
      <alignment horizontal="right" wrapText="1" shrinkToFit="1"/>
    </xf>
    <xf numFmtId="166" fontId="25" fillId="5" borderId="0" xfId="7" applyNumberFormat="1" applyFont="1" applyFill="1" applyBorder="1" applyAlignment="1">
      <alignment horizontal="right" wrapText="1" shrinkToFit="1"/>
    </xf>
    <xf numFmtId="164" fontId="25" fillId="5" borderId="2" xfId="5" applyNumberFormat="1" applyFont="1" applyFill="1" applyBorder="1" applyAlignment="1">
      <alignment horizontal="right" wrapText="1" shrinkToFit="1"/>
    </xf>
    <xf numFmtId="164" fontId="25" fillId="4" borderId="10" xfId="5" applyNumberFormat="1" applyFont="1" applyFill="1" applyBorder="1" applyAlignment="1">
      <alignment horizontal="right" wrapText="1" shrinkToFit="1"/>
    </xf>
    <xf numFmtId="166" fontId="25" fillId="5" borderId="8" xfId="7" applyNumberFormat="1" applyFont="1" applyFill="1" applyBorder="1" applyAlignment="1">
      <alignment horizontal="right" wrapText="1" shrinkToFit="1"/>
    </xf>
    <xf numFmtId="164" fontId="25" fillId="4" borderId="0" xfId="5" applyNumberFormat="1" applyFont="1" applyFill="1" applyBorder="1" applyAlignment="1">
      <alignment horizontal="right" wrapText="1" shrinkToFit="1"/>
    </xf>
    <xf numFmtId="164" fontId="25" fillId="4" borderId="8" xfId="5" applyNumberFormat="1" applyFont="1" applyFill="1" applyBorder="1" applyAlignment="1">
      <alignment horizontal="right" wrapText="1" shrinkToFit="1"/>
    </xf>
    <xf numFmtId="166" fontId="25" fillId="5" borderId="27" xfId="7" applyNumberFormat="1" applyFont="1" applyFill="1" applyBorder="1" applyAlignment="1">
      <alignment horizontal="right" vertical="center" wrapText="1" shrinkToFit="1"/>
    </xf>
    <xf numFmtId="164" fontId="25" fillId="5" borderId="27" xfId="5" applyNumberFormat="1" applyFont="1" applyFill="1" applyBorder="1" applyAlignment="1">
      <alignment horizontal="right" vertical="center" wrapText="1" shrinkToFit="1"/>
    </xf>
    <xf numFmtId="169" fontId="25" fillId="5" borderId="27" xfId="7" applyNumberFormat="1" applyFont="1" applyFill="1" applyBorder="1" applyAlignment="1">
      <alignment horizontal="right" vertical="center" wrapText="1" shrinkToFit="1"/>
    </xf>
    <xf numFmtId="166" fontId="26" fillId="5" borderId="27" xfId="0" applyNumberFormat="1" applyFont="1" applyFill="1" applyBorder="1" applyAlignment="1">
      <alignment horizontal="right" vertical="center" wrapText="1"/>
    </xf>
    <xf numFmtId="164" fontId="25" fillId="5" borderId="2" xfId="5" applyNumberFormat="1" applyFont="1" applyFill="1" applyBorder="1" applyAlignment="1">
      <alignment horizontal="right" vertical="center" wrapText="1" shrinkToFit="1"/>
    </xf>
    <xf numFmtId="166" fontId="26" fillId="5" borderId="2" xfId="0" applyNumberFormat="1" applyFont="1" applyFill="1" applyBorder="1" applyAlignment="1">
      <alignment horizontal="right" vertical="center" wrapText="1"/>
    </xf>
    <xf numFmtId="166" fontId="26" fillId="5" borderId="8" xfId="0" applyNumberFormat="1" applyFont="1" applyFill="1" applyBorder="1" applyAlignment="1">
      <alignment horizontal="right" vertical="center" wrapText="1"/>
    </xf>
    <xf numFmtId="9" fontId="25" fillId="5" borderId="10" xfId="5" applyFont="1" applyFill="1" applyBorder="1" applyAlignment="1">
      <alignment horizontal="right" vertical="center" wrapText="1" shrinkToFit="1"/>
    </xf>
    <xf numFmtId="9" fontId="25" fillId="5" borderId="0" xfId="5" applyFont="1" applyFill="1" applyAlignment="1">
      <alignment horizontal="right" vertical="center" wrapText="1" shrinkToFit="1"/>
    </xf>
    <xf numFmtId="164" fontId="25" fillId="5" borderId="10" xfId="5" applyNumberFormat="1" applyFont="1" applyFill="1" applyBorder="1" applyAlignment="1">
      <alignment horizontal="right" vertical="center" wrapText="1" shrinkToFit="1"/>
    </xf>
    <xf numFmtId="167" fontId="39" fillId="5" borderId="10" xfId="0" applyNumberFormat="1" applyFont="1" applyFill="1" applyBorder="1" applyAlignment="1">
      <alignment horizontal="right" vertical="center" wrapText="1" shrinkToFit="1"/>
    </xf>
    <xf numFmtId="166" fontId="26" fillId="5" borderId="12" xfId="0" applyNumberFormat="1" applyFont="1" applyFill="1" applyBorder="1" applyAlignment="1">
      <alignment horizontal="right" vertical="center" wrapText="1"/>
    </xf>
    <xf numFmtId="164" fontId="25" fillId="5" borderId="12" xfId="5" applyNumberFormat="1" applyFont="1" applyFill="1" applyBorder="1" applyAlignment="1">
      <alignment horizontal="right" wrapText="1" shrinkToFit="1"/>
    </xf>
    <xf numFmtId="164" fontId="26" fillId="5" borderId="27" xfId="5" applyNumberFormat="1" applyFont="1" applyFill="1" applyBorder="1" applyAlignment="1">
      <alignment horizontal="right" vertical="center" wrapText="1"/>
    </xf>
    <xf numFmtId="164" fontId="26" fillId="5" borderId="28" xfId="5" applyNumberFormat="1" applyFont="1" applyFill="1" applyBorder="1" applyAlignment="1">
      <alignment horizontal="right" vertical="center" wrapText="1"/>
    </xf>
    <xf numFmtId="0" fontId="10" fillId="4" borderId="0" xfId="3" quotePrefix="1" applyFont="1" applyFill="1" applyAlignment="1">
      <alignment horizontal="left" vertical="center" wrapText="1"/>
    </xf>
    <xf numFmtId="0" fontId="10" fillId="4" borderId="0" xfId="3" quotePrefix="1" applyFont="1" applyFill="1" applyAlignment="1">
      <alignment horizontal="left" vertical="center" wrapText="1" shrinkToFit="1"/>
    </xf>
    <xf numFmtId="0" fontId="10" fillId="4" borderId="0" xfId="3" applyFont="1" applyFill="1" applyAlignment="1">
      <alignment horizontal="left" vertical="center" wrapText="1"/>
    </xf>
    <xf numFmtId="0" fontId="10" fillId="4" borderId="0" xfId="3" applyFont="1" applyFill="1" applyAlignment="1">
      <alignment horizontal="left" vertical="center" wrapText="1" shrinkToFit="1"/>
    </xf>
    <xf numFmtId="0" fontId="91" fillId="4" borderId="0" xfId="0" applyFont="1" applyFill="1" applyAlignment="1">
      <alignment horizontal="right" vertical="center" wrapText="1" shrinkToFit="1"/>
    </xf>
    <xf numFmtId="0" fontId="91" fillId="4" borderId="0" xfId="0" applyFont="1" applyFill="1" applyAlignment="1">
      <alignment horizontal="center" vertical="center" wrapText="1" shrinkToFit="1"/>
    </xf>
    <xf numFmtId="0" fontId="35" fillId="5" borderId="0" xfId="0" applyFont="1" applyFill="1" applyAlignment="1">
      <alignment vertical="center" wrapText="1" shrinkToFit="1"/>
    </xf>
    <xf numFmtId="0" fontId="37" fillId="5" borderId="0" xfId="0" applyFont="1" applyFill="1" applyAlignment="1">
      <alignment vertical="center"/>
    </xf>
    <xf numFmtId="0" fontId="35" fillId="5" borderId="11" xfId="0" applyFont="1" applyFill="1" applyBorder="1" applyAlignment="1">
      <alignment vertical="center" wrapText="1" shrinkToFit="1"/>
    </xf>
    <xf numFmtId="0" fontId="37" fillId="5" borderId="10" xfId="0" applyFont="1" applyFill="1" applyBorder="1" applyAlignment="1">
      <alignment vertical="center" wrapText="1" shrinkToFit="1"/>
    </xf>
    <xf numFmtId="0" fontId="37" fillId="5" borderId="2" xfId="0" applyFont="1" applyFill="1" applyBorder="1" applyAlignment="1">
      <alignment horizontal="left" vertical="center" wrapText="1"/>
    </xf>
    <xf numFmtId="0" fontId="37" fillId="5" borderId="8" xfId="0" applyFont="1" applyFill="1" applyBorder="1" applyAlignment="1">
      <alignment horizontal="left" vertical="center" wrapText="1"/>
    </xf>
    <xf numFmtId="0" fontId="35" fillId="5" borderId="27" xfId="0" applyFont="1" applyFill="1" applyBorder="1" applyAlignment="1">
      <alignment vertical="center" wrapText="1" shrinkToFit="1"/>
    </xf>
    <xf numFmtId="0" fontId="35" fillId="5" borderId="0" xfId="0" applyFont="1" applyFill="1" applyAlignment="1">
      <alignment vertical="center"/>
    </xf>
    <xf numFmtId="0" fontId="37" fillId="5" borderId="11" xfId="0" applyFont="1" applyFill="1" applyBorder="1" applyAlignment="1">
      <alignment vertical="center" wrapText="1" shrinkToFit="1"/>
    </xf>
    <xf numFmtId="0" fontId="37" fillId="5" borderId="0" xfId="0" applyFont="1" applyFill="1" applyAlignment="1">
      <alignment horizontal="left" vertical="center" wrapText="1"/>
    </xf>
    <xf numFmtId="0" fontId="35" fillId="5" borderId="27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vertical="center"/>
    </xf>
    <xf numFmtId="0" fontId="37" fillId="5" borderId="17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vertical="center"/>
    </xf>
    <xf numFmtId="0" fontId="37" fillId="5" borderId="10" xfId="0" applyFont="1" applyFill="1" applyBorder="1" applyAlignment="1">
      <alignment horizontal="left" vertical="center" wrapText="1" indent="1"/>
    </xf>
    <xf numFmtId="0" fontId="37" fillId="5" borderId="2" xfId="0" applyFont="1" applyFill="1" applyBorder="1" applyAlignment="1">
      <alignment horizontal="left" vertical="center" wrapText="1" indent="1"/>
    </xf>
    <xf numFmtId="0" fontId="37" fillId="5" borderId="0" xfId="0" quotePrefix="1" applyFont="1" applyFill="1" applyAlignment="1">
      <alignment horizontal="left" vertical="center"/>
    </xf>
    <xf numFmtId="0" fontId="37" fillId="5" borderId="11" xfId="0" applyFont="1" applyFill="1" applyBorder="1" applyAlignment="1">
      <alignment horizontal="left" vertical="center" wrapText="1" indent="1"/>
    </xf>
    <xf numFmtId="0" fontId="37" fillId="5" borderId="10" xfId="0" applyFont="1" applyFill="1" applyBorder="1" applyAlignment="1">
      <alignment horizontal="left" vertical="center" wrapText="1"/>
    </xf>
    <xf numFmtId="0" fontId="37" fillId="5" borderId="11" xfId="0" applyFont="1" applyFill="1" applyBorder="1" applyAlignment="1">
      <alignment horizontal="left" vertical="center" wrapText="1"/>
    </xf>
    <xf numFmtId="0" fontId="37" fillId="5" borderId="8" xfId="0" applyFont="1" applyFill="1" applyBorder="1" applyAlignment="1">
      <alignment vertical="center" wrapText="1"/>
    </xf>
    <xf numFmtId="0" fontId="35" fillId="5" borderId="8" xfId="0" applyFont="1" applyFill="1" applyBorder="1" applyAlignment="1">
      <alignment horizontal="left" vertical="center" wrapText="1"/>
    </xf>
    <xf numFmtId="0" fontId="37" fillId="5" borderId="27" xfId="0" applyFont="1" applyFill="1" applyBorder="1" applyAlignment="1">
      <alignment vertical="center" wrapText="1"/>
    </xf>
    <xf numFmtId="0" fontId="37" fillId="4" borderId="0" xfId="0" applyFont="1" applyFill="1" applyAlignment="1">
      <alignment vertical="center" wrapText="1"/>
    </xf>
    <xf numFmtId="0" fontId="37" fillId="4" borderId="0" xfId="0" applyFont="1" applyFill="1" applyAlignment="1">
      <alignment vertical="center" wrapText="1" shrinkToFit="1"/>
    </xf>
    <xf numFmtId="164" fontId="38" fillId="4" borderId="0" xfId="5" applyNumberFormat="1" applyFont="1" applyFill="1" applyBorder="1" applyAlignment="1">
      <alignment horizontal="right" vertical="center" wrapText="1" shrinkToFit="1"/>
    </xf>
    <xf numFmtId="166" fontId="37" fillId="4" borderId="0" xfId="7" applyNumberFormat="1" applyFont="1" applyFill="1" applyBorder="1" applyAlignment="1">
      <alignment horizontal="right" vertical="center" wrapText="1" shrinkToFit="1"/>
    </xf>
    <xf numFmtId="169" fontId="35" fillId="4" borderId="0" xfId="7" applyNumberFormat="1" applyFont="1" applyFill="1" applyBorder="1" applyAlignment="1">
      <alignment horizontal="right" vertical="center" wrapText="1" shrinkToFit="1"/>
    </xf>
    <xf numFmtId="169" fontId="37" fillId="4" borderId="0" xfId="7" applyNumberFormat="1" applyFont="1" applyFill="1" applyBorder="1" applyAlignment="1">
      <alignment horizontal="right" vertical="center" wrapText="1" shrinkToFit="1"/>
    </xf>
    <xf numFmtId="0" fontId="91" fillId="0" borderId="0" xfId="0" applyFont="1" applyAlignment="1">
      <alignment horizontal="right" vertical="center" wrapText="1" shrinkToFit="1"/>
    </xf>
    <xf numFmtId="0" fontId="37" fillId="5" borderId="2" xfId="0" applyFont="1" applyFill="1" applyBorder="1" applyAlignment="1">
      <alignment vertical="center" wrapText="1"/>
    </xf>
    <xf numFmtId="0" fontId="37" fillId="4" borderId="0" xfId="0" applyFont="1" applyFill="1" applyAlignment="1">
      <alignment horizontal="left" vertical="center" wrapText="1" shrinkToFit="1"/>
    </xf>
    <xf numFmtId="0" fontId="23" fillId="5" borderId="10" xfId="0" applyFont="1" applyFill="1" applyBorder="1" applyAlignment="1">
      <alignment wrapText="1"/>
    </xf>
    <xf numFmtId="0" fontId="35" fillId="5" borderId="27" xfId="0" applyFont="1" applyFill="1" applyBorder="1" applyAlignment="1">
      <alignment vertical="center" wrapText="1"/>
    </xf>
    <xf numFmtId="0" fontId="23" fillId="5" borderId="13" xfId="0" applyFont="1" applyFill="1" applyBorder="1" applyAlignment="1">
      <alignment vertical="center" wrapText="1" shrinkToFit="1"/>
    </xf>
    <xf numFmtId="0" fontId="23" fillId="5" borderId="13" xfId="0" applyFont="1" applyFill="1" applyBorder="1" applyAlignment="1">
      <alignment vertical="center" wrapText="1"/>
    </xf>
    <xf numFmtId="166" fontId="26" fillId="5" borderId="28" xfId="0" applyNumberFormat="1" applyFont="1" applyFill="1" applyBorder="1" applyAlignment="1">
      <alignment horizontal="right" vertical="center" wrapText="1"/>
    </xf>
    <xf numFmtId="0" fontId="39" fillId="5" borderId="13" xfId="0" applyFont="1" applyFill="1" applyBorder="1" applyAlignment="1">
      <alignment horizontal="right" vertical="center" wrapText="1" shrinkToFit="1"/>
    </xf>
    <xf numFmtId="169" fontId="39" fillId="5" borderId="13" xfId="7" applyNumberFormat="1" applyFont="1" applyFill="1" applyBorder="1" applyAlignment="1">
      <alignment horizontal="right" vertical="center" wrapText="1" shrinkToFit="1"/>
    </xf>
    <xf numFmtId="167" fontId="39" fillId="0" borderId="13" xfId="0" applyNumberFormat="1" applyFont="1" applyBorder="1" applyAlignment="1">
      <alignment horizontal="right" vertical="center" wrapText="1" shrinkToFit="1"/>
    </xf>
    <xf numFmtId="165" fontId="25" fillId="5" borderId="2" xfId="7" applyFont="1" applyFill="1" applyBorder="1" applyAlignment="1">
      <alignment horizontal="right" wrapText="1" shrinkToFit="1"/>
    </xf>
    <xf numFmtId="169" fontId="25" fillId="5" borderId="2" xfId="7" applyNumberFormat="1" applyFont="1" applyFill="1" applyBorder="1" applyAlignment="1">
      <alignment horizontal="right" wrapText="1" shrinkToFit="1"/>
    </xf>
    <xf numFmtId="169" fontId="25" fillId="5" borderId="8" xfId="7" applyNumberFormat="1" applyFont="1" applyFill="1" applyBorder="1" applyAlignment="1">
      <alignment horizontal="right" wrapText="1" shrinkToFit="1"/>
    </xf>
    <xf numFmtId="166" fontId="25" fillId="5" borderId="12" xfId="7" applyNumberFormat="1" applyFont="1" applyFill="1" applyBorder="1" applyAlignment="1">
      <alignment horizontal="right" wrapText="1" shrinkToFit="1"/>
    </xf>
    <xf numFmtId="166" fontId="25" fillId="5" borderId="29" xfId="7" applyNumberFormat="1" applyFont="1" applyFill="1" applyBorder="1" applyAlignment="1">
      <alignment horizontal="right" wrapText="1" shrinkToFit="1"/>
    </xf>
    <xf numFmtId="164" fontId="25" fillId="5" borderId="1" xfId="5" applyNumberFormat="1" applyFont="1" applyFill="1" applyBorder="1" applyAlignment="1">
      <alignment horizontal="right" wrapText="1" shrinkToFit="1"/>
    </xf>
    <xf numFmtId="166" fontId="25" fillId="5" borderId="1" xfId="7" applyNumberFormat="1" applyFont="1" applyFill="1" applyBorder="1" applyAlignment="1">
      <alignment horizontal="right" wrapText="1" shrinkToFit="1"/>
    </xf>
    <xf numFmtId="166" fontId="25" fillId="5" borderId="6" xfId="7" applyNumberFormat="1" applyFont="1" applyFill="1" applyBorder="1" applyAlignment="1">
      <alignment horizontal="right" wrapText="1" shrinkToFit="1"/>
    </xf>
    <xf numFmtId="166" fontId="25" fillId="5" borderId="17" xfId="7" applyNumberFormat="1" applyFont="1" applyFill="1" applyBorder="1" applyAlignment="1">
      <alignment horizontal="right" wrapText="1" shrinkToFit="1"/>
    </xf>
    <xf numFmtId="166" fontId="25" fillId="5" borderId="27" xfId="7" applyNumberFormat="1" applyFont="1" applyFill="1" applyBorder="1" applyAlignment="1">
      <alignment horizontal="right" wrapText="1" shrinkToFit="1"/>
    </xf>
    <xf numFmtId="166" fontId="25" fillId="5" borderId="28" xfId="7" applyNumberFormat="1" applyFont="1" applyFill="1" applyBorder="1" applyAlignment="1">
      <alignment horizontal="right" wrapText="1" shrinkToFit="1"/>
    </xf>
    <xf numFmtId="164" fontId="25" fillId="5" borderId="28" xfId="5" applyNumberFormat="1" applyFont="1" applyFill="1" applyBorder="1" applyAlignment="1">
      <alignment horizontal="right" wrapText="1" shrinkToFit="1"/>
    </xf>
    <xf numFmtId="0" fontId="48" fillId="4" borderId="0" xfId="3" applyFont="1" applyFill="1" applyAlignment="1">
      <alignment horizontal="left" vertical="center" wrapText="1" shrinkToFit="1"/>
    </xf>
    <xf numFmtId="0" fontId="48" fillId="4" borderId="0" xfId="3" applyFont="1" applyFill="1" applyAlignment="1">
      <alignment horizontal="left" vertical="center"/>
    </xf>
    <xf numFmtId="0" fontId="92" fillId="4" borderId="0" xfId="0" applyFont="1" applyFill="1" applyAlignment="1">
      <alignment horizontal="center" wrapText="1" shrinkToFit="1"/>
    </xf>
    <xf numFmtId="0" fontId="92" fillId="4" borderId="0" xfId="0" applyFont="1" applyFill="1" applyAlignment="1">
      <alignment horizontal="right" wrapText="1" shrinkToFit="1"/>
    </xf>
    <xf numFmtId="0" fontId="28" fillId="5" borderId="17" xfId="0" applyFont="1" applyFill="1" applyBorder="1" applyAlignment="1">
      <alignment vertical="center" wrapText="1" shrinkToFit="1"/>
    </xf>
    <xf numFmtId="0" fontId="28" fillId="5" borderId="0" xfId="0" applyFont="1" applyFill="1" applyAlignment="1">
      <alignment vertical="center" wrapText="1" shrinkToFit="1"/>
    </xf>
    <xf numFmtId="0" fontId="26" fillId="5" borderId="12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28" fillId="5" borderId="27" xfId="0" applyFont="1" applyFill="1" applyBorder="1" applyAlignment="1">
      <alignment horizontal="left" vertical="center" wrapText="1"/>
    </xf>
    <xf numFmtId="0" fontId="26" fillId="5" borderId="10" xfId="0" applyFont="1" applyFill="1" applyBorder="1" applyAlignment="1">
      <alignment horizontal="left" vertical="center" wrapText="1"/>
    </xf>
    <xf numFmtId="0" fontId="37" fillId="5" borderId="0" xfId="0" applyFont="1" applyFill="1" applyAlignment="1">
      <alignment horizontal="left" vertical="center"/>
    </xf>
    <xf numFmtId="0" fontId="26" fillId="5" borderId="11" xfId="0" applyFont="1" applyFill="1" applyBorder="1" applyAlignment="1">
      <alignment horizontal="left" vertical="center" wrapText="1"/>
    </xf>
    <xf numFmtId="0" fontId="51" fillId="5" borderId="8" xfId="0" applyFont="1" applyFill="1" applyBorder="1" applyAlignment="1">
      <alignment horizontal="left" vertical="center" wrapText="1"/>
    </xf>
    <xf numFmtId="0" fontId="26" fillId="5" borderId="27" xfId="0" applyFont="1" applyFill="1" applyBorder="1" applyAlignment="1">
      <alignment horizontal="left" vertical="center" wrapText="1"/>
    </xf>
    <xf numFmtId="0" fontId="52" fillId="5" borderId="13" xfId="0" applyFont="1" applyFill="1" applyBorder="1" applyAlignment="1">
      <alignment horizontal="left" vertical="center" wrapText="1"/>
    </xf>
    <xf numFmtId="0" fontId="37" fillId="5" borderId="13" xfId="0" applyFont="1" applyFill="1" applyBorder="1" applyAlignment="1">
      <alignment vertical="center"/>
    </xf>
    <xf numFmtId="0" fontId="27" fillId="4" borderId="0" xfId="3" applyFont="1" applyFill="1" applyAlignment="1">
      <alignment horizontal="centerContinuous" vertical="center" wrapText="1"/>
    </xf>
    <xf numFmtId="0" fontId="27" fillId="4" borderId="0" xfId="3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 shrinkToFit="1"/>
    </xf>
    <xf numFmtId="0" fontId="24" fillId="0" borderId="0" xfId="4" applyFont="1" applyAlignment="1">
      <alignment horizontal="centerContinuous" vertical="center" shrinkToFit="1"/>
    </xf>
    <xf numFmtId="0" fontId="92" fillId="5" borderId="0" xfId="4" applyFont="1" applyFill="1" applyAlignment="1">
      <alignment horizontal="center" vertical="center" wrapText="1" shrinkToFit="1"/>
    </xf>
    <xf numFmtId="0" fontId="54" fillId="4" borderId="0" xfId="4" applyFont="1" applyFill="1" applyAlignment="1">
      <alignment horizontal="center" vertical="center" wrapText="1" shrinkToFit="1"/>
    </xf>
    <xf numFmtId="170" fontId="22" fillId="0" borderId="0" xfId="4" applyNumberFormat="1" applyFont="1" applyAlignment="1">
      <alignment horizontal="centerContinuous" vertical="center" wrapText="1" shrinkToFit="1"/>
    </xf>
    <xf numFmtId="0" fontId="22" fillId="0" borderId="0" xfId="4" applyFont="1" applyAlignment="1">
      <alignment horizontal="centerContinuous" vertical="center" wrapText="1" shrinkToFit="1"/>
    </xf>
    <xf numFmtId="165" fontId="25" fillId="5" borderId="17" xfId="7" applyFont="1" applyFill="1" applyBorder="1" applyAlignment="1">
      <alignment horizontal="left" vertical="center" wrapText="1" shrinkToFit="1"/>
    </xf>
    <xf numFmtId="0" fontId="25" fillId="5" borderId="0" xfId="4" applyFont="1" applyFill="1" applyAlignment="1">
      <alignment horizontal="left" vertical="center" wrapText="1" shrinkToFit="1"/>
    </xf>
    <xf numFmtId="10" fontId="25" fillId="5" borderId="10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right" vertical="center" wrapText="1" shrinkToFit="1"/>
    </xf>
    <xf numFmtId="165" fontId="25" fillId="0" borderId="0" xfId="7" applyFont="1" applyFill="1" applyBorder="1" applyAlignment="1">
      <alignment horizontal="right" vertical="center" wrapText="1" shrinkToFit="1"/>
    </xf>
    <xf numFmtId="171" fontId="25" fillId="0" borderId="0" xfId="7" applyNumberFormat="1" applyFont="1" applyFill="1" applyBorder="1" applyAlignment="1">
      <alignment horizontal="right" vertical="center" wrapText="1" shrinkToFit="1"/>
    </xf>
    <xf numFmtId="165" fontId="25" fillId="5" borderId="11" xfId="7" applyFont="1" applyFill="1" applyBorder="1" applyAlignment="1">
      <alignment horizontal="left" vertical="center" wrapText="1" shrinkToFit="1"/>
    </xf>
    <xf numFmtId="10" fontId="25" fillId="5" borderId="11" xfId="5" applyNumberFormat="1" applyFont="1" applyFill="1" applyBorder="1" applyAlignment="1">
      <alignment horizontal="center" vertical="center" wrapText="1" shrinkToFit="1"/>
    </xf>
    <xf numFmtId="0" fontId="25" fillId="5" borderId="0" xfId="4" applyFont="1" applyFill="1" applyAlignment="1">
      <alignment vertical="center" wrapText="1" shrinkToFit="1"/>
    </xf>
    <xf numFmtId="165" fontId="25" fillId="5" borderId="13" xfId="7" applyFont="1" applyFill="1" applyBorder="1" applyAlignment="1">
      <alignment horizontal="left" vertical="center" wrapText="1" shrinkToFit="1"/>
    </xf>
    <xf numFmtId="0" fontId="26" fillId="5" borderId="13" xfId="4" applyFont="1" applyFill="1" applyBorder="1" applyAlignment="1">
      <alignment vertical="center" wrapText="1" shrinkToFit="1"/>
    </xf>
    <xf numFmtId="10" fontId="25" fillId="5" borderId="13" xfId="5" applyNumberFormat="1" applyFont="1" applyFill="1" applyBorder="1" applyAlignment="1">
      <alignment horizontal="center" vertical="center" wrapText="1" shrinkToFit="1"/>
    </xf>
    <xf numFmtId="0" fontId="33" fillId="0" borderId="0" xfId="4" applyFont="1" applyAlignment="1">
      <alignment horizontal="centerContinuous" vertical="center" wrapText="1" shrinkToFit="1"/>
    </xf>
    <xf numFmtId="0" fontId="92" fillId="5" borderId="2" xfId="4" applyFont="1" applyFill="1" applyBorder="1" applyAlignment="1">
      <alignment horizontal="center" vertical="center" wrapText="1" shrinkToFit="1"/>
    </xf>
    <xf numFmtId="0" fontId="49" fillId="0" borderId="0" xfId="4" applyFont="1" applyAlignment="1">
      <alignment horizontal="right" vertical="center" wrapText="1" shrinkToFit="1"/>
    </xf>
    <xf numFmtId="164" fontId="25" fillId="5" borderId="17" xfId="5" applyNumberFormat="1" applyFont="1" applyFill="1" applyBorder="1" applyAlignment="1">
      <alignment horizontal="center" vertical="center" wrapText="1" shrinkToFit="1"/>
    </xf>
    <xf numFmtId="164" fontId="25" fillId="5" borderId="11" xfId="5" applyNumberFormat="1" applyFont="1" applyFill="1" applyBorder="1" applyAlignment="1">
      <alignment horizontal="center" vertical="center" wrapText="1" shrinkToFit="1"/>
    </xf>
    <xf numFmtId="164" fontId="25" fillId="5" borderId="13" xfId="5" applyNumberFormat="1" applyFont="1" applyFill="1" applyBorder="1" applyAlignment="1">
      <alignment horizontal="center" vertical="center" wrapText="1" shrinkToFit="1"/>
    </xf>
    <xf numFmtId="0" fontId="31" fillId="4" borderId="0" xfId="4" applyFont="1" applyFill="1" applyAlignment="1">
      <alignment horizontal="centerContinuous" vertical="center" wrapText="1" shrinkToFit="1"/>
    </xf>
    <xf numFmtId="0" fontId="53" fillId="5" borderId="0" xfId="4" applyFont="1" applyFill="1" applyAlignment="1">
      <alignment vertical="center" wrapText="1"/>
    </xf>
    <xf numFmtId="0" fontId="53" fillId="5" borderId="0" xfId="4" applyFont="1" applyFill="1" applyAlignment="1">
      <alignment vertical="center"/>
    </xf>
    <xf numFmtId="0" fontId="92" fillId="5" borderId="0" xfId="4" applyFont="1" applyFill="1" applyAlignment="1">
      <alignment horizontal="right" vertical="center" wrapText="1" shrinkToFit="1"/>
    </xf>
    <xf numFmtId="164" fontId="25" fillId="5" borderId="0" xfId="5" applyNumberFormat="1" applyFont="1" applyFill="1" applyBorder="1" applyAlignment="1">
      <alignment horizontal="center" vertical="center" wrapText="1" shrinkToFit="1"/>
    </xf>
    <xf numFmtId="171" fontId="25" fillId="5" borderId="0" xfId="7" applyNumberFormat="1" applyFont="1" applyFill="1" applyBorder="1" applyAlignment="1">
      <alignment horizontal="right" vertical="center" wrapText="1" shrinkToFit="1"/>
    </xf>
    <xf numFmtId="164" fontId="25" fillId="5" borderId="10" xfId="5" applyNumberFormat="1" applyFont="1" applyFill="1" applyBorder="1" applyAlignment="1">
      <alignment horizontal="center" vertical="center" wrapText="1" shrinkToFit="1"/>
    </xf>
    <xf numFmtId="0" fontId="57" fillId="5" borderId="0" xfId="4" applyFont="1" applyFill="1" applyAlignment="1">
      <alignment vertical="center"/>
    </xf>
    <xf numFmtId="167" fontId="53" fillId="4" borderId="0" xfId="4" applyNumberFormat="1" applyFont="1" applyFill="1" applyAlignment="1">
      <alignment vertical="center" shrinkToFit="1"/>
    </xf>
    <xf numFmtId="165" fontId="25" fillId="5" borderId="0" xfId="7" applyFont="1" applyFill="1" applyBorder="1" applyAlignment="1">
      <alignment horizontal="left" vertical="center" wrapText="1" shrinkToFit="1"/>
    </xf>
    <xf numFmtId="165" fontId="25" fillId="5" borderId="14" xfId="7" applyFont="1" applyFill="1" applyBorder="1" applyAlignment="1">
      <alignment horizontal="left" vertical="center" wrapText="1" shrinkToFit="1"/>
    </xf>
    <xf numFmtId="0" fontId="57" fillId="5" borderId="13" xfId="4" applyFont="1" applyFill="1" applyBorder="1" applyAlignment="1">
      <alignment vertical="center"/>
    </xf>
    <xf numFmtId="164" fontId="25" fillId="5" borderId="14" xfId="5" applyNumberFormat="1" applyFont="1" applyFill="1" applyBorder="1" applyAlignment="1">
      <alignment horizontal="center" vertical="center" wrapText="1" shrinkToFit="1"/>
    </xf>
    <xf numFmtId="0" fontId="74" fillId="4" borderId="0" xfId="4" applyFont="1" applyFill="1" applyAlignment="1">
      <alignment vertical="center"/>
    </xf>
    <xf numFmtId="164" fontId="21" fillId="0" borderId="17" xfId="5" applyNumberFormat="1" applyFont="1" applyFill="1" applyBorder="1" applyAlignment="1">
      <alignment horizontal="center" vertical="center" wrapText="1" shrinkToFit="1"/>
    </xf>
    <xf numFmtId="169" fontId="61" fillId="5" borderId="11" xfId="7" applyNumberFormat="1" applyFont="1" applyFill="1" applyBorder="1" applyAlignment="1">
      <alignment horizontal="center" vertical="center" wrapText="1" shrinkToFit="1"/>
    </xf>
    <xf numFmtId="164" fontId="21" fillId="0" borderId="11" xfId="5" applyNumberFormat="1" applyFont="1" applyFill="1" applyBorder="1" applyAlignment="1">
      <alignment horizontal="center" vertical="center" wrapText="1" shrinkToFit="1"/>
    </xf>
    <xf numFmtId="169" fontId="61" fillId="0" borderId="9" xfId="7" applyNumberFormat="1" applyFont="1" applyFill="1" applyBorder="1" applyAlignment="1">
      <alignment horizontal="center" vertical="center" wrapText="1" shrinkToFit="1"/>
    </xf>
    <xf numFmtId="164" fontId="21" fillId="0" borderId="9" xfId="5" applyNumberFormat="1" applyFont="1" applyFill="1" applyBorder="1" applyAlignment="1">
      <alignment horizontal="center" vertical="center" wrapText="1" shrinkToFit="1"/>
    </xf>
    <xf numFmtId="169" fontId="61" fillId="5" borderId="8" xfId="7" applyNumberFormat="1" applyFont="1" applyFill="1" applyBorder="1" applyAlignment="1">
      <alignment horizontal="center" vertical="center" wrapText="1" shrinkToFit="1"/>
    </xf>
    <xf numFmtId="169" fontId="61" fillId="5" borderId="27" xfId="7" applyNumberFormat="1" applyFont="1" applyFill="1" applyBorder="1" applyAlignment="1">
      <alignment horizontal="center" vertical="center" wrapText="1" shrinkToFit="1"/>
    </xf>
    <xf numFmtId="0" fontId="74" fillId="5" borderId="0" xfId="4" applyFont="1" applyFill="1" applyAlignment="1">
      <alignment vertical="center" shrinkToFit="1"/>
    </xf>
    <xf numFmtId="169" fontId="61" fillId="5" borderId="0" xfId="7" applyNumberFormat="1" applyFont="1" applyFill="1" applyBorder="1" applyAlignment="1">
      <alignment horizontal="center" vertical="center" wrapText="1" shrinkToFit="1"/>
    </xf>
    <xf numFmtId="0" fontId="74" fillId="5" borderId="0" xfId="4" applyFont="1" applyFill="1" applyAlignment="1">
      <alignment vertical="center"/>
    </xf>
    <xf numFmtId="164" fontId="21" fillId="5" borderId="27" xfId="5" applyNumberFormat="1" applyFont="1" applyFill="1" applyBorder="1" applyAlignment="1">
      <alignment horizontal="center" vertical="center" wrapText="1" shrinkToFit="1"/>
    </xf>
    <xf numFmtId="164" fontId="21" fillId="0" borderId="10" xfId="5" applyNumberFormat="1" applyFont="1" applyFill="1" applyBorder="1" applyAlignment="1">
      <alignment horizontal="center" vertical="center" wrapText="1" shrinkToFit="1"/>
    </xf>
    <xf numFmtId="169" fontId="61" fillId="0" borderId="11" xfId="7" applyNumberFormat="1" applyFont="1" applyFill="1" applyBorder="1" applyAlignment="1">
      <alignment horizontal="center" vertical="center" wrapText="1" shrinkToFit="1"/>
    </xf>
    <xf numFmtId="169" fontId="61" fillId="5" borderId="13" xfId="7" applyNumberFormat="1" applyFont="1" applyFill="1" applyBorder="1" applyAlignment="1">
      <alignment horizontal="center" vertical="center" wrapText="1" shrinkToFit="1"/>
    </xf>
    <xf numFmtId="164" fontId="61" fillId="5" borderId="13" xfId="5" applyNumberFormat="1" applyFont="1" applyFill="1" applyBorder="1" applyAlignment="1">
      <alignment horizontal="center" vertical="center" wrapText="1" shrinkToFit="1"/>
    </xf>
    <xf numFmtId="0" fontId="74" fillId="4" borderId="0" xfId="4" applyFont="1" applyFill="1" applyAlignment="1">
      <alignment vertical="center" wrapText="1"/>
    </xf>
    <xf numFmtId="170" fontId="60" fillId="4" borderId="0" xfId="4" applyNumberFormat="1" applyFont="1" applyFill="1" applyAlignment="1">
      <alignment vertical="center" wrapText="1" shrinkToFit="1"/>
    </xf>
    <xf numFmtId="0" fontId="60" fillId="4" borderId="0" xfId="4" applyFont="1" applyFill="1" applyAlignment="1">
      <alignment horizontal="center" vertical="center"/>
    </xf>
    <xf numFmtId="165" fontId="21" fillId="5" borderId="0" xfId="7" applyFont="1" applyFill="1" applyBorder="1" applyAlignment="1">
      <alignment horizontal="left" vertical="center" wrapText="1" shrinkToFit="1"/>
    </xf>
    <xf numFmtId="0" fontId="21" fillId="0" borderId="0" xfId="4" applyFont="1" applyAlignment="1">
      <alignment horizontal="left" vertical="center" wrapText="1" shrinkToFit="1"/>
    </xf>
    <xf numFmtId="0" fontId="62" fillId="5" borderId="0" xfId="4" applyFont="1" applyFill="1" applyAlignment="1">
      <alignment horizontal="center" vertical="center" wrapText="1" shrinkToFit="1"/>
    </xf>
    <xf numFmtId="165" fontId="21" fillId="0" borderId="17" xfId="7" applyFont="1" applyFill="1" applyBorder="1" applyAlignment="1">
      <alignment horizontal="left" vertical="center" wrapText="1" indent="2" shrinkToFit="1"/>
    </xf>
    <xf numFmtId="165" fontId="21" fillId="0" borderId="0" xfId="7" applyFont="1" applyFill="1" applyBorder="1" applyAlignment="1">
      <alignment horizontal="left" vertical="center" wrapText="1" indent="2" shrinkToFit="1"/>
    </xf>
    <xf numFmtId="165" fontId="21" fillId="0" borderId="12" xfId="7" applyFont="1" applyFill="1" applyBorder="1" applyAlignment="1">
      <alignment horizontal="left" vertical="center" wrapText="1" indent="2" shrinkToFit="1"/>
    </xf>
    <xf numFmtId="165" fontId="21" fillId="5" borderId="27" xfId="7" applyFont="1" applyFill="1" applyBorder="1" applyAlignment="1">
      <alignment horizontal="left" vertical="center" wrapText="1" shrinkToFit="1"/>
    </xf>
    <xf numFmtId="0" fontId="21" fillId="5" borderId="0" xfId="4" applyFont="1" applyFill="1" applyAlignment="1">
      <alignment horizontal="left" vertical="center" wrapText="1" shrinkToFit="1"/>
    </xf>
    <xf numFmtId="0" fontId="21" fillId="0" borderId="0" xfId="4" applyFont="1" applyAlignment="1">
      <alignment vertical="center" wrapText="1" shrinkToFit="1"/>
    </xf>
    <xf numFmtId="0" fontId="21" fillId="4" borderId="11" xfId="4" applyFont="1" applyFill="1" applyBorder="1" applyAlignment="1">
      <alignment horizontal="left" vertical="center" wrapText="1" indent="2"/>
    </xf>
    <xf numFmtId="165" fontId="21" fillId="0" borderId="11" xfId="7" applyFont="1" applyFill="1" applyBorder="1" applyAlignment="1">
      <alignment horizontal="left" vertical="center" wrapText="1" indent="2" shrinkToFit="1"/>
    </xf>
    <xf numFmtId="165" fontId="21" fillId="0" borderId="9" xfId="7" applyFont="1" applyFill="1" applyBorder="1" applyAlignment="1">
      <alignment horizontal="left" vertical="center" wrapText="1" indent="2" shrinkToFit="1"/>
    </xf>
    <xf numFmtId="169" fontId="61" fillId="0" borderId="17" xfId="7" applyNumberFormat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0" borderId="27" xfId="7" applyNumberFormat="1" applyFont="1" applyFill="1" applyBorder="1" applyAlignment="1">
      <alignment horizontal="center" vertical="center" wrapText="1" shrinkToFit="1"/>
    </xf>
    <xf numFmtId="169" fontId="61" fillId="0" borderId="8" xfId="7" applyNumberFormat="1" applyFont="1" applyFill="1" applyBorder="1" applyAlignment="1">
      <alignment horizontal="center" vertical="center" wrapText="1" shrinkToFit="1"/>
    </xf>
    <xf numFmtId="169" fontId="61" fillId="0" borderId="10" xfId="7" applyNumberFormat="1" applyFont="1" applyFill="1" applyBorder="1" applyAlignment="1">
      <alignment horizontal="center" vertical="center" wrapText="1" shrinkToFit="1"/>
    </xf>
    <xf numFmtId="169" fontId="61" fillId="0" borderId="12" xfId="7" applyNumberFormat="1" applyFont="1" applyFill="1" applyBorder="1" applyAlignment="1">
      <alignment horizontal="center" vertical="center" wrapText="1" shrinkToFit="1"/>
    </xf>
    <xf numFmtId="169" fontId="61" fillId="5" borderId="28" xfId="7" applyNumberFormat="1" applyFont="1" applyFill="1" applyBorder="1" applyAlignment="1">
      <alignment horizontal="center" vertical="center" wrapText="1" shrinkToFit="1"/>
    </xf>
    <xf numFmtId="169" fontId="61" fillId="5" borderId="30" xfId="7" applyNumberFormat="1" applyFont="1" applyFill="1" applyBorder="1" applyAlignment="1">
      <alignment horizontal="center" vertical="center" wrapText="1" shrinkToFit="1"/>
    </xf>
    <xf numFmtId="0" fontId="85" fillId="3" borderId="0" xfId="4" applyFont="1" applyFill="1" applyAlignment="1">
      <alignment vertical="center" shrinkToFit="1"/>
    </xf>
    <xf numFmtId="0" fontId="93" fillId="3" borderId="0" xfId="4" applyFont="1" applyFill="1" applyAlignment="1">
      <alignment vertical="center" shrinkToFit="1"/>
    </xf>
    <xf numFmtId="0" fontId="62" fillId="5" borderId="8" xfId="4" applyFont="1" applyFill="1" applyBorder="1" applyAlignment="1">
      <alignment horizontal="center" vertical="center" wrapText="1" shrinkToFit="1"/>
    </xf>
    <xf numFmtId="165" fontId="61" fillId="5" borderId="28" xfId="7" applyFont="1" applyFill="1" applyBorder="1" applyAlignment="1">
      <alignment horizontal="left" vertical="center" wrapText="1" shrinkToFit="1"/>
    </xf>
    <xf numFmtId="0" fontId="80" fillId="4" borderId="0" xfId="3" applyFont="1" applyFill="1" applyAlignment="1">
      <alignment horizontal="centerContinuous" vertical="center" wrapText="1"/>
    </xf>
    <xf numFmtId="0" fontId="80" fillId="4" borderId="0" xfId="3" applyFont="1" applyFill="1" applyAlignment="1">
      <alignment horizontal="centerContinuous" vertical="center"/>
    </xf>
    <xf numFmtId="0" fontId="81" fillId="4" borderId="0" xfId="4" applyFont="1" applyFill="1" applyAlignment="1">
      <alignment horizontal="centerContinuous" vertical="center" shrinkToFit="1"/>
    </xf>
    <xf numFmtId="0" fontId="81" fillId="4" borderId="0" xfId="4" applyFont="1" applyFill="1" applyAlignment="1">
      <alignment horizontal="centerContinuous" vertical="center"/>
    </xf>
    <xf numFmtId="165" fontId="61" fillId="5" borderId="13" xfId="7" applyFont="1" applyFill="1" applyBorder="1" applyAlignment="1">
      <alignment horizontal="left" vertical="center" wrapText="1" shrinkToFit="1"/>
    </xf>
    <xf numFmtId="165" fontId="32" fillId="5" borderId="0" xfId="7" applyFont="1" applyFill="1" applyBorder="1" applyAlignment="1">
      <alignment vertical="center" wrapText="1" shrinkToFit="1"/>
    </xf>
    <xf numFmtId="0" fontId="60" fillId="5" borderId="2" xfId="4" applyFont="1" applyFill="1" applyBorder="1" applyAlignment="1">
      <alignment horizontal="center" wrapText="1" shrinkToFit="1"/>
    </xf>
    <xf numFmtId="0" fontId="21" fillId="4" borderId="16" xfId="4" applyFont="1" applyFill="1" applyBorder="1" applyAlignment="1">
      <alignment horizontal="left" vertical="center" wrapText="1" indent="2"/>
    </xf>
    <xf numFmtId="166" fontId="21" fillId="4" borderId="10" xfId="7" applyNumberFormat="1" applyFont="1" applyFill="1" applyBorder="1" applyAlignment="1">
      <alignment horizontal="right" vertical="center" wrapText="1" indent="1"/>
    </xf>
    <xf numFmtId="166" fontId="21" fillId="4" borderId="8" xfId="7" applyNumberFormat="1" applyFont="1" applyFill="1" applyBorder="1" applyAlignment="1">
      <alignment horizontal="right" vertical="center" wrapText="1" indent="1"/>
    </xf>
    <xf numFmtId="0" fontId="21" fillId="4" borderId="0" xfId="4" applyFont="1" applyFill="1" applyAlignment="1">
      <alignment horizontal="left" vertical="center" wrapText="1" indent="2"/>
    </xf>
    <xf numFmtId="166" fontId="21" fillId="4" borderId="9" xfId="7" applyNumberFormat="1" applyFont="1" applyFill="1" applyBorder="1" applyAlignment="1">
      <alignment horizontal="right" vertical="center" wrapText="1" indent="1"/>
    </xf>
    <xf numFmtId="164" fontId="21" fillId="4" borderId="9" xfId="5" applyNumberFormat="1" applyFont="1" applyFill="1" applyBorder="1" applyAlignment="1">
      <alignment horizontal="center" vertical="center" wrapText="1"/>
    </xf>
    <xf numFmtId="0" fontId="21" fillId="4" borderId="12" xfId="4" applyFont="1" applyFill="1" applyBorder="1" applyAlignment="1">
      <alignment horizontal="left" vertical="center" wrapText="1" indent="2"/>
    </xf>
    <xf numFmtId="166" fontId="21" fillId="4" borderId="12" xfId="7" applyNumberFormat="1" applyFont="1" applyFill="1" applyBorder="1" applyAlignment="1">
      <alignment horizontal="right" vertical="center" wrapText="1" indent="1"/>
    </xf>
    <xf numFmtId="164" fontId="21" fillId="4" borderId="12" xfId="5" applyNumberFormat="1" applyFont="1" applyFill="1" applyBorder="1" applyAlignment="1">
      <alignment horizontal="center" vertical="center" wrapText="1"/>
    </xf>
    <xf numFmtId="0" fontId="21" fillId="5" borderId="27" xfId="4" applyFont="1" applyFill="1" applyBorder="1" applyAlignment="1">
      <alignment vertical="center" wrapText="1"/>
    </xf>
    <xf numFmtId="0" fontId="79" fillId="5" borderId="0" xfId="4" applyFont="1" applyFill="1" applyAlignment="1">
      <alignment vertical="center"/>
    </xf>
    <xf numFmtId="166" fontId="21" fillId="5" borderId="27" xfId="7" applyNumberFormat="1" applyFont="1" applyFill="1" applyBorder="1" applyAlignment="1">
      <alignment horizontal="right" vertical="center" wrapText="1" indent="1"/>
    </xf>
    <xf numFmtId="166" fontId="21" fillId="5" borderId="0" xfId="7" applyNumberFormat="1" applyFont="1" applyFill="1" applyBorder="1" applyAlignment="1">
      <alignment horizontal="right" vertical="center" wrapText="1" indent="1"/>
    </xf>
    <xf numFmtId="164" fontId="21" fillId="5" borderId="8" xfId="5" applyNumberFormat="1" applyFont="1" applyFill="1" applyBorder="1" applyAlignment="1">
      <alignment horizontal="center" vertical="center" wrapText="1"/>
    </xf>
    <xf numFmtId="164" fontId="21" fillId="4" borderId="8" xfId="5" applyNumberFormat="1" applyFont="1" applyFill="1" applyBorder="1" applyAlignment="1">
      <alignment horizontal="center" vertical="center" wrapText="1"/>
    </xf>
    <xf numFmtId="166" fontId="21" fillId="4" borderId="11" xfId="7" applyNumberFormat="1" applyFont="1" applyFill="1" applyBorder="1" applyAlignment="1">
      <alignment horizontal="right" vertical="center" wrapText="1" indent="1"/>
    </xf>
    <xf numFmtId="166" fontId="21" fillId="4" borderId="2" xfId="7" applyNumberFormat="1" applyFont="1" applyFill="1" applyBorder="1" applyAlignment="1">
      <alignment horizontal="right" vertical="center" wrapText="1" indent="1"/>
    </xf>
    <xf numFmtId="0" fontId="21" fillId="5" borderId="8" xfId="4" applyFont="1" applyFill="1" applyBorder="1" applyAlignment="1">
      <alignment vertical="center" wrapText="1"/>
    </xf>
    <xf numFmtId="166" fontId="21" fillId="5" borderId="8" xfId="7" applyNumberFormat="1" applyFont="1" applyFill="1" applyBorder="1" applyAlignment="1">
      <alignment horizontal="right" vertical="center" wrapText="1" indent="1"/>
    </xf>
    <xf numFmtId="164" fontId="21" fillId="5" borderId="27" xfId="5" applyNumberFormat="1" applyFont="1" applyFill="1" applyBorder="1" applyAlignment="1">
      <alignment horizontal="center" vertical="center" wrapText="1"/>
    </xf>
    <xf numFmtId="165" fontId="80" fillId="5" borderId="13" xfId="7" applyFont="1" applyFill="1" applyBorder="1" applyAlignment="1">
      <alignment horizontal="left" vertical="center" wrapText="1" shrinkToFit="1"/>
    </xf>
    <xf numFmtId="166" fontId="61" fillId="5" borderId="13" xfId="7" applyNumberFormat="1" applyFont="1" applyFill="1" applyBorder="1" applyAlignment="1">
      <alignment horizontal="right" vertical="center" wrapText="1" indent="1" shrinkToFit="1"/>
    </xf>
    <xf numFmtId="166" fontId="61" fillId="5" borderId="28" xfId="7" applyNumberFormat="1" applyFont="1" applyFill="1" applyBorder="1" applyAlignment="1">
      <alignment horizontal="right" vertical="center" wrapText="1" indent="1" shrinkToFit="1"/>
    </xf>
    <xf numFmtId="164" fontId="61" fillId="5" borderId="28" xfId="5" applyNumberFormat="1" applyFont="1" applyFill="1" applyBorder="1" applyAlignment="1">
      <alignment horizontal="center" vertical="center" wrapText="1" shrinkToFit="1"/>
    </xf>
    <xf numFmtId="0" fontId="21" fillId="4" borderId="17" xfId="4" applyFont="1" applyFill="1" applyBorder="1" applyAlignment="1">
      <alignment horizontal="left" vertical="center" wrapText="1" indent="2"/>
    </xf>
    <xf numFmtId="169" fontId="61" fillId="5" borderId="17" xfId="7" applyNumberFormat="1" applyFont="1" applyFill="1" applyBorder="1" applyAlignment="1">
      <alignment horizontal="center" vertical="center" wrapText="1" shrinkToFit="1"/>
    </xf>
    <xf numFmtId="172" fontId="6" fillId="5" borderId="0" xfId="5" applyNumberFormat="1" applyFont="1" applyFill="1" applyBorder="1" applyAlignment="1">
      <alignment horizontal="center"/>
    </xf>
    <xf numFmtId="172" fontId="6" fillId="5" borderId="13" xfId="5" applyNumberFormat="1" applyFont="1" applyFill="1" applyBorder="1" applyAlignment="1">
      <alignment horizontal="center"/>
    </xf>
    <xf numFmtId="0" fontId="86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 shrinkToFit="1"/>
    </xf>
    <xf numFmtId="0" fontId="3" fillId="5" borderId="0" xfId="0" applyFont="1" applyFill="1"/>
    <xf numFmtId="44" fontId="3" fillId="5" borderId="0" xfId="0" applyNumberFormat="1" applyFont="1" applyFill="1"/>
    <xf numFmtId="172" fontId="3" fillId="5" borderId="13" xfId="0" applyNumberFormat="1" applyFont="1" applyFill="1" applyBorder="1"/>
    <xf numFmtId="172" fontId="3" fillId="5" borderId="0" xfId="0" applyNumberFormat="1" applyFont="1" applyFill="1"/>
    <xf numFmtId="0" fontId="3" fillId="5" borderId="26" xfId="0" applyFont="1" applyFill="1" applyBorder="1"/>
    <xf numFmtId="0" fontId="3" fillId="0" borderId="13" xfId="0" applyFont="1" applyBorder="1"/>
    <xf numFmtId="49" fontId="87" fillId="5" borderId="15" xfId="4" applyNumberFormat="1" applyFont="1" applyFill="1" applyBorder="1" applyAlignment="1">
      <alignment horizontal="center" vertical="center" wrapText="1" shrinkToFit="1"/>
    </xf>
    <xf numFmtId="0" fontId="24" fillId="3" borderId="0" xfId="4" applyFont="1" applyFill="1" applyAlignment="1">
      <alignment horizontal="center" vertical="center" shrinkToFit="1"/>
    </xf>
    <xf numFmtId="0" fontId="2" fillId="3" borderId="0" xfId="4" applyFont="1" applyFill="1" applyAlignment="1">
      <alignment vertical="center" shrinkToFit="1"/>
    </xf>
    <xf numFmtId="164" fontId="25" fillId="5" borderId="2" xfId="2" applyNumberFormat="1" applyFont="1" applyFill="1" applyBorder="1" applyAlignment="1">
      <alignment horizontal="right" wrapText="1" shrinkToFit="1"/>
    </xf>
    <xf numFmtId="0" fontId="60" fillId="5" borderId="2" xfId="4" applyFont="1" applyFill="1" applyBorder="1" applyAlignment="1">
      <alignment horizontal="center" vertical="top" wrapText="1" shrinkToFit="1"/>
    </xf>
    <xf numFmtId="164" fontId="25" fillId="5" borderId="17" xfId="2" applyNumberFormat="1" applyFont="1" applyFill="1" applyBorder="1" applyAlignment="1">
      <alignment horizontal="right" wrapText="1" shrinkToFit="1"/>
    </xf>
    <xf numFmtId="170" fontId="60" fillId="5" borderId="0" xfId="4" applyNumberFormat="1" applyFont="1" applyFill="1" applyAlignment="1">
      <alignment horizontal="center" wrapText="1" shrinkToFit="1"/>
    </xf>
    <xf numFmtId="170" fontId="60" fillId="5" borderId="0" xfId="4" applyNumberFormat="1" applyFont="1" applyFill="1" applyAlignment="1">
      <alignment horizontal="right" wrapText="1" shrinkToFit="1"/>
    </xf>
    <xf numFmtId="164" fontId="26" fillId="5" borderId="0" xfId="5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 shrinkToFit="1"/>
    </xf>
    <xf numFmtId="0" fontId="98" fillId="3" borderId="0" xfId="0" applyFont="1" applyFill="1" applyAlignment="1">
      <alignment vertical="center" wrapText="1"/>
    </xf>
    <xf numFmtId="0" fontId="5" fillId="5" borderId="0" xfId="4" applyFont="1" applyFill="1" applyAlignment="1">
      <alignment horizontal="center" vertical="center" wrapText="1" shrinkToFit="1"/>
    </xf>
    <xf numFmtId="0" fontId="3" fillId="5" borderId="0" xfId="4" applyFont="1" applyFill="1" applyAlignment="1">
      <alignment vertical="center"/>
    </xf>
    <xf numFmtId="3" fontId="18" fillId="9" borderId="0" xfId="0" applyNumberFormat="1" applyFont="1" applyFill="1" applyAlignment="1">
      <alignment horizontal="center"/>
    </xf>
    <xf numFmtId="0" fontId="7" fillId="5" borderId="0" xfId="4" applyFont="1" applyFill="1" applyAlignment="1">
      <alignment wrapText="1"/>
    </xf>
    <xf numFmtId="0" fontId="7" fillId="5" borderId="0" xfId="4" applyFont="1" applyFill="1" applyAlignment="1">
      <alignment vertical="center" wrapText="1" shrinkToFit="1"/>
    </xf>
    <xf numFmtId="0" fontId="10" fillId="5" borderId="0" xfId="3" applyFont="1" applyFill="1" applyAlignment="1">
      <alignment horizontal="centerContinuous" vertical="center" wrapText="1"/>
    </xf>
    <xf numFmtId="0" fontId="10" fillId="5" borderId="0" xfId="3" applyFont="1" applyFill="1" applyAlignment="1">
      <alignment horizontal="centerContinuous" vertical="center"/>
    </xf>
    <xf numFmtId="0" fontId="11" fillId="5" borderId="0" xfId="4" applyFont="1" applyFill="1" applyAlignment="1">
      <alignment horizontal="centerContinuous" vertical="center" shrinkToFit="1"/>
    </xf>
    <xf numFmtId="0" fontId="12" fillId="5" borderId="0" xfId="4" applyFont="1" applyFill="1" applyAlignment="1">
      <alignment vertical="center" wrapText="1"/>
    </xf>
    <xf numFmtId="0" fontId="12" fillId="5" borderId="0" xfId="4" applyFont="1" applyFill="1" applyAlignment="1">
      <alignment vertical="center"/>
    </xf>
    <xf numFmtId="0" fontId="2" fillId="5" borderId="0" xfId="4" applyFont="1" applyFill="1" applyAlignment="1">
      <alignment horizontal="centerContinuous" vertical="center" shrinkToFit="1"/>
    </xf>
    <xf numFmtId="0" fontId="14" fillId="5" borderId="0" xfId="4" applyFont="1" applyFill="1"/>
    <xf numFmtId="0" fontId="11" fillId="5" borderId="0" xfId="4" applyFont="1" applyFill="1" applyAlignment="1">
      <alignment vertical="center" shrinkToFit="1"/>
    </xf>
    <xf numFmtId="0" fontId="17" fillId="5" borderId="0" xfId="4" applyFont="1" applyFill="1" applyAlignment="1">
      <alignment horizontal="center" vertical="center" wrapText="1" shrinkToFit="1"/>
    </xf>
    <xf numFmtId="17" fontId="87" fillId="4" borderId="2" xfId="0" quotePrefix="1" applyNumberFormat="1" applyFont="1" applyFill="1" applyBorder="1" applyAlignment="1">
      <alignment horizontal="center" vertical="center" wrapText="1" shrinkToFit="1"/>
    </xf>
    <xf numFmtId="49" fontId="92" fillId="5" borderId="0" xfId="4" quotePrefix="1" applyNumberFormat="1" applyFont="1" applyFill="1" applyAlignment="1">
      <alignment horizontal="center" vertical="center" wrapText="1" shrinkToFit="1"/>
    </xf>
    <xf numFmtId="164" fontId="25" fillId="5" borderId="31" xfId="5" applyNumberFormat="1" applyFont="1" applyFill="1" applyBorder="1" applyAlignment="1">
      <alignment horizontal="right" wrapText="1" shrinkToFit="1"/>
    </xf>
    <xf numFmtId="164" fontId="25" fillId="5" borderId="32" xfId="5" applyNumberFormat="1" applyFont="1" applyFill="1" applyBorder="1" applyAlignment="1">
      <alignment horizontal="right" wrapText="1" shrinkToFit="1"/>
    </xf>
    <xf numFmtId="164" fontId="25" fillId="5" borderId="33" xfId="5" applyNumberFormat="1" applyFont="1" applyFill="1" applyBorder="1" applyAlignment="1">
      <alignment horizontal="right" wrapText="1" shrinkToFit="1"/>
    </xf>
    <xf numFmtId="164" fontId="25" fillId="5" borderId="29" xfId="5" applyNumberFormat="1" applyFont="1" applyFill="1" applyBorder="1" applyAlignment="1">
      <alignment horizontal="right" wrapText="1" shrinkToFit="1"/>
    </xf>
    <xf numFmtId="164" fontId="25" fillId="5" borderId="8" xfId="5" applyNumberFormat="1" applyFont="1" applyFill="1" applyBorder="1" applyAlignment="1">
      <alignment horizontal="right" vertical="center" wrapText="1" shrinkToFit="1"/>
    </xf>
    <xf numFmtId="43" fontId="25" fillId="5" borderId="11" xfId="1" applyFont="1" applyFill="1" applyBorder="1" applyAlignment="1">
      <alignment horizontal="center" vertical="center" wrapText="1" shrinkToFit="1"/>
    </xf>
    <xf numFmtId="43" fontId="25" fillId="5" borderId="10" xfId="1" applyFont="1" applyFill="1" applyBorder="1" applyAlignment="1">
      <alignment horizontal="center" vertical="center" wrapText="1" shrinkToFit="1"/>
    </xf>
    <xf numFmtId="43" fontId="25" fillId="5" borderId="9" xfId="1" applyFont="1" applyFill="1" applyBorder="1" applyAlignment="1">
      <alignment horizontal="center" vertical="center" wrapText="1" shrinkToFit="1"/>
    </xf>
    <xf numFmtId="43" fontId="25" fillId="5" borderId="14" xfId="1" applyFont="1" applyFill="1" applyBorder="1" applyAlignment="1">
      <alignment horizontal="center" vertical="center" wrapText="1" shrinkToFit="1"/>
    </xf>
    <xf numFmtId="43" fontId="25" fillId="5" borderId="13" xfId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0" borderId="8" xfId="7" applyNumberFormat="1" applyFont="1" applyFill="1" applyBorder="1" applyAlignment="1">
      <alignment horizontal="center" vertical="center" wrapText="1" shrinkToFit="1"/>
    </xf>
    <xf numFmtId="169" fontId="61" fillId="0" borderId="30" xfId="7" applyNumberFormat="1" applyFont="1" applyFill="1" applyBorder="1" applyAlignment="1">
      <alignment horizontal="center" vertical="center" wrapText="1" shrinkToFit="1"/>
    </xf>
    <xf numFmtId="169" fontId="79" fillId="0" borderId="0" xfId="7" applyNumberFormat="1" applyFont="1" applyFill="1" applyBorder="1" applyAlignment="1">
      <alignment horizontal="center" vertical="center" wrapText="1" shrinkToFit="1"/>
    </xf>
    <xf numFmtId="169" fontId="61" fillId="0" borderId="17" xfId="7" applyNumberFormat="1" applyFont="1" applyFill="1" applyBorder="1" applyAlignment="1">
      <alignment horizontal="center" vertical="center" wrapText="1" shrinkToFit="1"/>
    </xf>
    <xf numFmtId="169" fontId="61" fillId="0" borderId="12" xfId="7" applyNumberFormat="1" applyFont="1" applyFill="1" applyBorder="1" applyAlignment="1">
      <alignment horizontal="center" vertical="center" wrapText="1" shrinkToFit="1"/>
    </xf>
    <xf numFmtId="169" fontId="61" fillId="0" borderId="27" xfId="7" applyNumberFormat="1" applyFont="1" applyFill="1" applyBorder="1" applyAlignment="1">
      <alignment horizontal="center" vertical="center" wrapText="1" shrinkToFit="1"/>
    </xf>
    <xf numFmtId="169" fontId="61" fillId="0" borderId="10" xfId="7" applyNumberFormat="1" applyFont="1" applyFill="1" applyBorder="1" applyAlignment="1">
      <alignment horizontal="center" vertical="center" wrapText="1" shrinkToFit="1"/>
    </xf>
    <xf numFmtId="0" fontId="62" fillId="5" borderId="8" xfId="4" applyFont="1" applyFill="1" applyBorder="1" applyAlignment="1">
      <alignment horizontal="center" vertical="center" wrapText="1" shrinkToFit="1"/>
    </xf>
    <xf numFmtId="169" fontId="61" fillId="5" borderId="17" xfId="7" applyNumberFormat="1" applyFont="1" applyFill="1" applyBorder="1" applyAlignment="1">
      <alignment horizontal="center" vertical="center" wrapText="1" shrinkToFit="1"/>
    </xf>
    <xf numFmtId="170" fontId="60" fillId="4" borderId="0" xfId="4" applyNumberFormat="1" applyFont="1" applyFill="1" applyAlignment="1">
      <alignment horizontal="center" vertical="center" wrapText="1" shrinkToFit="1"/>
    </xf>
    <xf numFmtId="170" fontId="60" fillId="4" borderId="2" xfId="4" applyNumberFormat="1" applyFont="1" applyFill="1" applyBorder="1" applyAlignment="1">
      <alignment horizontal="center" vertical="center" wrapText="1" shrinkToFit="1"/>
    </xf>
    <xf numFmtId="0" fontId="85" fillId="8" borderId="0" xfId="0" applyFont="1" applyFill="1" applyAlignment="1">
      <alignment horizontal="center" vertical="center" wrapText="1" shrinkToFit="1"/>
    </xf>
    <xf numFmtId="0" fontId="85" fillId="3" borderId="0" xfId="4" applyFont="1" applyFill="1" applyAlignment="1">
      <alignment horizontal="left" vertical="center" shrinkToFit="1"/>
    </xf>
    <xf numFmtId="0" fontId="86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86" fillId="3" borderId="5" xfId="0" applyFont="1" applyFill="1" applyBorder="1" applyAlignment="1">
      <alignment horizontal="center" vertical="center"/>
    </xf>
    <xf numFmtId="0" fontId="86" fillId="3" borderId="0" xfId="0" applyFont="1" applyFill="1" applyAlignment="1">
      <alignment horizontal="center" vertical="center"/>
    </xf>
    <xf numFmtId="0" fontId="85" fillId="5" borderId="0" xfId="0" applyFont="1" applyFill="1" applyAlignment="1">
      <alignment horizontal="center" vertical="center" wrapText="1" shrinkToFit="1"/>
    </xf>
    <xf numFmtId="0" fontId="2" fillId="5" borderId="0" xfId="4" applyFont="1" applyFill="1" applyAlignment="1">
      <alignment horizontal="center" vertical="center" shrinkToFit="1"/>
    </xf>
    <xf numFmtId="0" fontId="2" fillId="3" borderId="0" xfId="4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 shrinkToFit="1"/>
    </xf>
    <xf numFmtId="0" fontId="60" fillId="0" borderId="0" xfId="0" applyFont="1" applyAlignment="1">
      <alignment horizontal="center" vertical="center" wrapText="1"/>
    </xf>
    <xf numFmtId="0" fontId="21" fillId="4" borderId="1" xfId="0" quotePrefix="1" applyFont="1" applyFill="1" applyBorder="1" applyAlignment="1">
      <alignment horizontal="center" vertical="center" shrinkToFit="1"/>
    </xf>
    <xf numFmtId="0" fontId="59" fillId="3" borderId="0" xfId="0" applyFont="1" applyFill="1" applyAlignment="1">
      <alignment horizontal="left" vertical="center"/>
    </xf>
    <xf numFmtId="0" fontId="21" fillId="0" borderId="0" xfId="4" applyFont="1" applyAlignment="1">
      <alignment horizontal="left" wrapText="1" shrinkToFit="1"/>
    </xf>
    <xf numFmtId="0" fontId="21" fillId="0" borderId="17" xfId="4" applyFont="1" applyBorder="1" applyAlignment="1">
      <alignment horizontal="left" wrapText="1" shrinkToFit="1"/>
    </xf>
    <xf numFmtId="0" fontId="90" fillId="3" borderId="0" xfId="0" applyFont="1" applyFill="1" applyAlignment="1">
      <alignment horizontal="center" wrapText="1" shrinkToFit="1"/>
    </xf>
    <xf numFmtId="0" fontId="40" fillId="4" borderId="0" xfId="4" applyFont="1" applyFill="1" applyAlignment="1">
      <alignment horizontal="left" vertical="center" wrapText="1" shrinkToFit="1"/>
    </xf>
    <xf numFmtId="0" fontId="89" fillId="8" borderId="0" xfId="0" applyFont="1" applyFill="1" applyAlignment="1">
      <alignment horizontal="center" vertical="center" wrapText="1" shrinkToFit="1"/>
    </xf>
    <xf numFmtId="0" fontId="89" fillId="8" borderId="0" xfId="0" applyFont="1" applyFill="1" applyAlignment="1">
      <alignment horizontal="center" wrapText="1" shrinkToFit="1"/>
    </xf>
    <xf numFmtId="0" fontId="33" fillId="0" borderId="3" xfId="0" applyFont="1" applyBorder="1" applyAlignment="1">
      <alignment horizontal="center" vertical="center" wrapText="1"/>
    </xf>
    <xf numFmtId="0" fontId="42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42" fillId="5" borderId="0" xfId="0" applyFont="1" applyFill="1" applyAlignment="1">
      <alignment horizontal="left" vertical="center" wrapText="1"/>
    </xf>
    <xf numFmtId="0" fontId="86" fillId="3" borderId="0" xfId="4" applyFont="1" applyFill="1" applyAlignment="1">
      <alignment horizontal="left" vertical="center" shrinkToFit="1"/>
    </xf>
    <xf numFmtId="170" fontId="31" fillId="4" borderId="0" xfId="4" applyNumberFormat="1" applyFont="1" applyFill="1" applyAlignment="1">
      <alignment horizontal="center" vertical="center" wrapText="1" shrinkToFit="1"/>
    </xf>
    <xf numFmtId="0" fontId="32" fillId="4" borderId="0" xfId="4" applyFont="1" applyFill="1" applyAlignment="1">
      <alignment horizontal="left" vertical="center" wrapText="1"/>
    </xf>
    <xf numFmtId="0" fontId="86" fillId="8" borderId="0" xfId="0" applyFont="1" applyFill="1" applyAlignment="1">
      <alignment horizontal="center" vertical="center" wrapText="1" shrinkToFit="1"/>
    </xf>
    <xf numFmtId="0" fontId="89" fillId="3" borderId="0" xfId="4" applyFont="1" applyFill="1" applyAlignment="1">
      <alignment horizontal="left" vertical="center" shrinkToFit="1"/>
    </xf>
    <xf numFmtId="0" fontId="86" fillId="3" borderId="2" xfId="4" applyFont="1" applyFill="1" applyBorder="1" applyAlignment="1">
      <alignment horizontal="left" vertical="center" shrinkToFit="1"/>
    </xf>
    <xf numFmtId="170" fontId="31" fillId="4" borderId="8" xfId="4" applyNumberFormat="1" applyFont="1" applyFill="1" applyBorder="1" applyAlignment="1">
      <alignment horizontal="center" vertical="center" wrapText="1" shrinkToFit="1"/>
    </xf>
  </cellXfs>
  <cellStyles count="8">
    <cellStyle name="Millares" xfId="1" builtinId="3"/>
    <cellStyle name="Millares 2" xfId="7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Normal_IV-trim  2002" xfId="3" xr:uid="{00000000-0005-0000-0000-000005000000}"/>
    <cellStyle name="Porcentaje" xfId="2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20203</xdr:colOff>
      <xdr:row>26</xdr:row>
      <xdr:rowOff>83108</xdr:rowOff>
    </xdr:from>
    <xdr:to>
      <xdr:col>12</xdr:col>
      <xdr:colOff>138499</xdr:colOff>
      <xdr:row>34</xdr:row>
      <xdr:rowOff>114202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7CB7EB-C7BD-C2E1-74C4-E95CD24D0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6769" y="7117837"/>
          <a:ext cx="6682513" cy="2050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N15"/>
  <sheetViews>
    <sheetView showGridLines="0" tabSelected="1" zoomScale="113" workbookViewId="0">
      <selection activeCell="I20" sqref="I20"/>
    </sheetView>
  </sheetViews>
  <sheetFormatPr baseColWidth="10" defaultColWidth="11.42578125" defaultRowHeight="12.75" x14ac:dyDescent="0.2"/>
  <cols>
    <col min="1" max="1" width="11.42578125" style="1"/>
    <col min="2" max="2" width="12.5703125" style="1" bestFit="1" customWidth="1"/>
    <col min="3" max="3" width="21.85546875" style="1" bestFit="1" customWidth="1"/>
    <col min="4" max="4" width="12.42578125" style="1" customWidth="1"/>
    <col min="5" max="5" width="13.85546875" style="1" customWidth="1"/>
    <col min="6" max="6" width="3" style="1" customWidth="1"/>
    <col min="7" max="7" width="12.42578125" style="1" customWidth="1"/>
    <col min="8" max="8" width="13.85546875" style="1" customWidth="1"/>
    <col min="9" max="9" width="3" style="1" customWidth="1"/>
    <col min="10" max="10" width="12.42578125" style="1" customWidth="1"/>
    <col min="11" max="11" width="13.85546875" style="1" customWidth="1"/>
    <col min="12" max="12" width="3" style="1" customWidth="1"/>
    <col min="13" max="13" width="12.42578125" style="1" customWidth="1"/>
    <col min="14" max="14" width="13.85546875" style="1" customWidth="1"/>
    <col min="15" max="16384" width="11.42578125" style="1"/>
  </cols>
  <sheetData>
    <row r="2" spans="2:14" ht="24.95" customHeight="1" x14ac:dyDescent="0.2">
      <c r="B2" s="525" t="s">
        <v>178</v>
      </c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</row>
    <row r="3" spans="2:14" ht="15" customHeight="1" x14ac:dyDescent="0.2">
      <c r="B3" s="528" t="s">
        <v>106</v>
      </c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</row>
    <row r="4" spans="2:14" ht="21" customHeight="1" thickBot="1" x14ac:dyDescent="0.3">
      <c r="B4" s="122"/>
      <c r="C4" s="122"/>
      <c r="D4" s="532" t="s">
        <v>1</v>
      </c>
      <c r="E4" s="532"/>
      <c r="F4" s="467"/>
      <c r="G4" s="533" t="s">
        <v>2</v>
      </c>
      <c r="H4" s="533"/>
      <c r="I4" s="467"/>
      <c r="J4" s="527" t="s">
        <v>3</v>
      </c>
      <c r="K4" s="527"/>
      <c r="L4" s="467"/>
      <c r="M4" s="527" t="s">
        <v>110</v>
      </c>
      <c r="N4" s="527"/>
    </row>
    <row r="5" spans="2:14" ht="26.25" thickBot="1" x14ac:dyDescent="0.3">
      <c r="B5" s="123"/>
      <c r="C5" s="123"/>
      <c r="D5" s="124" t="s">
        <v>179</v>
      </c>
      <c r="E5" s="124" t="s">
        <v>174</v>
      </c>
      <c r="F5" s="468"/>
      <c r="G5" s="124" t="s">
        <v>179</v>
      </c>
      <c r="H5" s="124" t="s">
        <v>174</v>
      </c>
      <c r="I5" s="468"/>
      <c r="J5" s="125" t="s">
        <v>179</v>
      </c>
      <c r="K5" s="125" t="s">
        <v>174</v>
      </c>
      <c r="L5" s="469"/>
      <c r="M5" s="124" t="s">
        <v>179</v>
      </c>
      <c r="N5" s="124" t="s">
        <v>174</v>
      </c>
    </row>
    <row r="6" spans="2:14" x14ac:dyDescent="0.2">
      <c r="B6" s="529" t="s">
        <v>122</v>
      </c>
      <c r="C6" s="126" t="s">
        <v>4</v>
      </c>
      <c r="D6" s="127">
        <v>2.9416634147326537E-2</v>
      </c>
      <c r="E6" s="127">
        <v>4.2718815555248035E-2</v>
      </c>
      <c r="F6" s="465"/>
      <c r="G6" s="128">
        <v>1.7535624619642753E-2</v>
      </c>
      <c r="H6" s="128">
        <v>3.4487104031052596E-2</v>
      </c>
      <c r="I6" s="465"/>
      <c r="J6" s="128">
        <v>0.1331389422823559</v>
      </c>
      <c r="K6" s="128">
        <v>6.9650635712679154E-2</v>
      </c>
      <c r="L6" s="469"/>
      <c r="M6" s="128">
        <v>2.9525458277445349E-2</v>
      </c>
      <c r="N6" s="128">
        <v>4.8858232611683761E-3</v>
      </c>
    </row>
    <row r="7" spans="2:14" x14ac:dyDescent="0.2">
      <c r="B7" s="530"/>
      <c r="C7" s="129" t="s">
        <v>5</v>
      </c>
      <c r="D7" s="127">
        <v>1.585598150587697E-2</v>
      </c>
      <c r="E7" s="127">
        <v>1.5836379765658215E-2</v>
      </c>
      <c r="F7" s="465"/>
      <c r="G7" s="96">
        <v>2.5979035048577126E-2</v>
      </c>
      <c r="H7" s="96">
        <v>5.5962945534300257E-3</v>
      </c>
      <c r="I7" s="465"/>
      <c r="J7" s="130">
        <v>-1.1384280793992563E-2</v>
      </c>
      <c r="K7" s="130">
        <v>-2.8028075334468494E-2</v>
      </c>
      <c r="L7" s="472"/>
      <c r="M7" s="96"/>
    </row>
    <row r="8" spans="2:14" x14ac:dyDescent="0.2">
      <c r="B8" s="530"/>
      <c r="C8" s="131" t="s">
        <v>6</v>
      </c>
      <c r="D8" s="130">
        <v>4.5990359049357554E-2</v>
      </c>
      <c r="E8" s="130">
        <v>8.2518372018073993E-2</v>
      </c>
      <c r="F8" s="465"/>
      <c r="G8" s="130">
        <v>6.458194477192869E-3</v>
      </c>
      <c r="H8" s="130">
        <v>8.3155753127195364E-2</v>
      </c>
      <c r="I8" s="465"/>
      <c r="J8" s="96">
        <v>0.32829440216451689</v>
      </c>
      <c r="K8" s="96">
        <v>0.26218304796721226</v>
      </c>
      <c r="L8" s="472"/>
      <c r="M8" s="96"/>
    </row>
    <row r="9" spans="2:14" ht="9.75" customHeight="1" thickBot="1" x14ac:dyDescent="0.25">
      <c r="B9" s="132"/>
      <c r="C9" s="133"/>
      <c r="D9" s="134"/>
      <c r="E9" s="134"/>
      <c r="F9" s="465"/>
      <c r="G9" s="134"/>
      <c r="H9" s="134"/>
      <c r="I9" s="465"/>
      <c r="J9" s="134"/>
      <c r="K9" s="134"/>
      <c r="L9" s="472"/>
      <c r="M9" s="96"/>
    </row>
    <row r="10" spans="2:14" ht="12.75" customHeight="1" x14ac:dyDescent="0.2">
      <c r="B10" s="529" t="s">
        <v>123</v>
      </c>
      <c r="C10" s="135" t="str">
        <f>C6</f>
        <v>Consolidado</v>
      </c>
      <c r="D10" s="127">
        <v>6.0324633297317742E-2</v>
      </c>
      <c r="E10" s="127">
        <v>6.5279295206700061E-2</v>
      </c>
      <c r="F10" s="465"/>
      <c r="G10" s="127">
        <v>4.6377841800211206E-2</v>
      </c>
      <c r="H10" s="127">
        <v>5.2263491727044142E-2</v>
      </c>
      <c r="I10" s="465"/>
      <c r="J10" s="127">
        <v>0.1673901368322217</v>
      </c>
      <c r="K10" s="127">
        <v>7.0270406297545884E-2</v>
      </c>
      <c r="L10" s="472"/>
      <c r="M10" s="97"/>
    </row>
    <row r="11" spans="2:14" x14ac:dyDescent="0.2">
      <c r="B11" s="530"/>
      <c r="C11" s="131" t="str">
        <f>C7</f>
        <v>México y Centroamérica</v>
      </c>
      <c r="D11" s="130">
        <v>3.2684412843401844E-2</v>
      </c>
      <c r="E11" s="130">
        <v>4.1779577053064898E-3</v>
      </c>
      <c r="F11" s="465"/>
      <c r="G11" s="130">
        <v>4.3684401651191695E-2</v>
      </c>
      <c r="H11" s="130">
        <v>-5.1082121842050965E-3</v>
      </c>
      <c r="I11" s="465"/>
      <c r="J11" s="130">
        <v>1.0124626252415947E-2</v>
      </c>
      <c r="K11" s="130">
        <v>-3.8289802224320879E-2</v>
      </c>
      <c r="L11" s="472"/>
      <c r="M11" s="98"/>
    </row>
    <row r="12" spans="2:14" ht="13.5" thickBot="1" x14ac:dyDescent="0.25">
      <c r="B12" s="531"/>
      <c r="C12" s="136" t="str">
        <f>C8</f>
        <v>Sudamérica</v>
      </c>
      <c r="D12" s="137">
        <v>9.5116538661758732E-2</v>
      </c>
      <c r="E12" s="137">
        <v>0.16364869487084555</v>
      </c>
      <c r="F12" s="465"/>
      <c r="G12" s="138">
        <v>5.0001874240936051E-2</v>
      </c>
      <c r="H12" s="138">
        <v>0.15657125470173194</v>
      </c>
      <c r="I12" s="466"/>
      <c r="J12" s="137">
        <v>0.38393652147149981</v>
      </c>
      <c r="K12" s="137">
        <v>0.29156944013079333</v>
      </c>
      <c r="L12" s="471"/>
      <c r="M12" s="138"/>
      <c r="N12" s="474"/>
    </row>
    <row r="13" spans="2:14" x14ac:dyDescent="0.2">
      <c r="F13" s="473"/>
      <c r="H13" s="469"/>
      <c r="I13" s="469"/>
    </row>
    <row r="14" spans="2:14" ht="12.75" customHeight="1" x14ac:dyDescent="0.2">
      <c r="C14" s="2" t="s">
        <v>0</v>
      </c>
      <c r="F14" s="470"/>
      <c r="G14" s="99"/>
      <c r="H14" s="470"/>
      <c r="I14" s="470"/>
    </row>
    <row r="15" spans="2:14" x14ac:dyDescent="0.2">
      <c r="F15" s="469"/>
    </row>
  </sheetData>
  <mergeCells count="8">
    <mergeCell ref="M4:N4"/>
    <mergeCell ref="B2:N2"/>
    <mergeCell ref="B3:N3"/>
    <mergeCell ref="B6:B8"/>
    <mergeCell ref="B10:B12"/>
    <mergeCell ref="D4:E4"/>
    <mergeCell ref="G4:H4"/>
    <mergeCell ref="J4:K4"/>
  </mergeCells>
  <pageMargins left="0.7" right="0.7" top="0.75" bottom="0.75" header="0.3" footer="0.3"/>
  <pageSetup orientation="portrait" r:id="rId1"/>
  <headerFooter>
    <oddFooter>&amp;L_x000D_&amp;1#&amp;"Aptos"&amp;14&amp;K000000 Interna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C3:I62"/>
  <sheetViews>
    <sheetView showGridLines="0" topLeftCell="A10" zoomScale="109" workbookViewId="0">
      <selection activeCell="K26" sqref="K26"/>
    </sheetView>
  </sheetViews>
  <sheetFormatPr baseColWidth="10" defaultColWidth="11.42578125" defaultRowHeight="12.75" x14ac:dyDescent="0.2"/>
  <cols>
    <col min="1" max="2" width="11.42578125" style="1"/>
    <col min="3" max="3" width="26.5703125" style="1" customWidth="1"/>
    <col min="4" max="4" width="6.140625" style="1" customWidth="1"/>
    <col min="5" max="6" width="13.85546875" style="1" customWidth="1"/>
    <col min="7" max="7" width="11.42578125" style="1"/>
    <col min="8" max="8" width="4.28515625" style="1" customWidth="1"/>
    <col min="9" max="9" width="16.140625" style="1" customWidth="1"/>
    <col min="10" max="10" width="11.42578125" style="1"/>
    <col min="11" max="12" width="11.42578125" style="1" customWidth="1"/>
    <col min="13" max="16384" width="11.42578125" style="1"/>
  </cols>
  <sheetData>
    <row r="3" spans="3:9" hidden="1" x14ac:dyDescent="0.2">
      <c r="C3" s="537" t="s">
        <v>7</v>
      </c>
      <c r="D3" s="537"/>
      <c r="E3" s="537"/>
      <c r="F3" s="537"/>
      <c r="G3" s="537"/>
      <c r="H3" s="537"/>
      <c r="I3" s="537"/>
    </row>
    <row r="4" spans="3:9" ht="24.95" customHeight="1" x14ac:dyDescent="0.2">
      <c r="C4" s="525" t="s">
        <v>182</v>
      </c>
      <c r="D4" s="525"/>
      <c r="E4" s="525"/>
      <c r="F4" s="525"/>
      <c r="G4" s="525"/>
      <c r="H4" s="525"/>
      <c r="I4" s="525"/>
    </row>
    <row r="5" spans="3:9" x14ac:dyDescent="0.2">
      <c r="C5" s="142"/>
      <c r="D5" s="143"/>
      <c r="E5" s="144"/>
      <c r="F5" s="144"/>
      <c r="G5" s="144"/>
      <c r="H5" s="144"/>
      <c r="I5" s="144"/>
    </row>
    <row r="6" spans="3:9" s="6" customFormat="1" ht="21" customHeight="1" x14ac:dyDescent="0.25">
      <c r="C6" s="3"/>
      <c r="D6" s="4"/>
      <c r="E6" s="536" t="s">
        <v>122</v>
      </c>
      <c r="F6" s="536"/>
      <c r="G6" s="536"/>
      <c r="H6" s="5"/>
      <c r="I6" s="145" t="s">
        <v>124</v>
      </c>
    </row>
    <row r="7" spans="3:9" x14ac:dyDescent="0.2">
      <c r="C7" s="7" t="s">
        <v>9</v>
      </c>
      <c r="D7" s="8"/>
      <c r="E7" s="146" t="s">
        <v>180</v>
      </c>
      <c r="F7" s="146" t="s">
        <v>181</v>
      </c>
      <c r="G7" s="487" t="s">
        <v>8</v>
      </c>
      <c r="H7" s="11"/>
      <c r="I7" s="148" t="s">
        <v>8</v>
      </c>
    </row>
    <row r="8" spans="3:9" ht="14.1" customHeight="1" x14ac:dyDescent="0.2">
      <c r="C8" s="149" t="s">
        <v>1</v>
      </c>
      <c r="D8" s="150"/>
      <c r="E8" s="151">
        <v>77749.74929731703</v>
      </c>
      <c r="F8" s="151">
        <v>75527.970617764237</v>
      </c>
      <c r="G8" s="152">
        <v>2.9416634147326537E-2</v>
      </c>
      <c r="H8" s="153"/>
      <c r="I8" s="152">
        <v>6.0324633297317742E-2</v>
      </c>
    </row>
    <row r="9" spans="3:9" ht="14.1" customHeight="1" x14ac:dyDescent="0.2">
      <c r="C9" s="154" t="s">
        <v>2</v>
      </c>
      <c r="D9" s="155"/>
      <c r="E9" s="151">
        <v>36320.503421727146</v>
      </c>
      <c r="F9" s="151">
        <v>35694.576723349455</v>
      </c>
      <c r="G9" s="152">
        <v>1.7535624619642753E-2</v>
      </c>
      <c r="H9" s="153"/>
      <c r="I9" s="152">
        <v>4.6377841800211206E-2</v>
      </c>
    </row>
    <row r="10" spans="3:9" x14ac:dyDescent="0.2">
      <c r="C10" s="154" t="s">
        <v>10</v>
      </c>
      <c r="D10" s="155"/>
      <c r="E10" s="151">
        <v>13702.203708863466</v>
      </c>
      <c r="F10" s="151">
        <v>12092.253824817491</v>
      </c>
      <c r="G10" s="152">
        <v>0.1331389422823559</v>
      </c>
      <c r="H10" s="153"/>
      <c r="I10" s="152">
        <v>0.1673901368322217</v>
      </c>
    </row>
    <row r="11" spans="3:9" ht="19.5" customHeight="1" thickBot="1" x14ac:dyDescent="0.25">
      <c r="C11" s="156" t="s">
        <v>160</v>
      </c>
      <c r="D11" s="157"/>
      <c r="E11" s="158">
        <v>18168.832972847882</v>
      </c>
      <c r="F11" s="159">
        <v>16103.694833832396</v>
      </c>
      <c r="G11" s="160">
        <v>0.12824001946912333</v>
      </c>
      <c r="H11" s="161"/>
      <c r="I11" s="137">
        <v>0.16364597776067025</v>
      </c>
    </row>
    <row r="13" spans="3:9" ht="12.75" hidden="1" customHeight="1" x14ac:dyDescent="0.2"/>
    <row r="14" spans="3:9" ht="12.75" hidden="1" customHeight="1" x14ac:dyDescent="0.2">
      <c r="C14" s="537" t="s">
        <v>7</v>
      </c>
      <c r="D14" s="537"/>
      <c r="E14" s="537"/>
      <c r="F14" s="537"/>
      <c r="G14" s="537"/>
      <c r="H14" s="537"/>
      <c r="I14" s="537"/>
    </row>
    <row r="15" spans="3:9" ht="24.95" hidden="1" customHeight="1" x14ac:dyDescent="0.2">
      <c r="C15" s="537" t="s">
        <v>11</v>
      </c>
      <c r="D15" s="537"/>
      <c r="E15" s="537"/>
      <c r="F15" s="537"/>
      <c r="G15" s="537"/>
      <c r="H15" s="537"/>
      <c r="I15" s="537"/>
    </row>
    <row r="16" spans="3:9" ht="12.75" hidden="1" customHeight="1" x14ac:dyDescent="0.2">
      <c r="C16" s="139"/>
      <c r="D16" s="140"/>
      <c r="E16" s="141"/>
      <c r="F16" s="141"/>
      <c r="G16" s="141"/>
      <c r="H16" s="141"/>
      <c r="I16" s="141"/>
    </row>
    <row r="17" spans="3:9" s="6" customFormat="1" ht="21" hidden="1" customHeight="1" x14ac:dyDescent="0.25">
      <c r="C17" s="3"/>
      <c r="D17" s="4"/>
      <c r="E17" s="536" t="s">
        <v>122</v>
      </c>
      <c r="F17" s="536"/>
      <c r="G17" s="536"/>
      <c r="H17" s="5"/>
      <c r="I17" s="121" t="s">
        <v>124</v>
      </c>
    </row>
    <row r="18" spans="3:9" ht="12.75" hidden="1" customHeight="1" x14ac:dyDescent="0.2">
      <c r="C18" s="7" t="str">
        <f>C7</f>
        <v>Expresado en millones de pesos mexicanos</v>
      </c>
      <c r="D18" s="8"/>
      <c r="E18" s="9">
        <v>2019</v>
      </c>
      <c r="F18" s="9">
        <v>2018</v>
      </c>
      <c r="G18" s="10" t="s">
        <v>8</v>
      </c>
      <c r="H18" s="11"/>
      <c r="I18" s="10" t="s">
        <v>8</v>
      </c>
    </row>
    <row r="19" spans="3:9" ht="14.1" hidden="1" customHeight="1" x14ac:dyDescent="0.2">
      <c r="C19" s="100" t="str">
        <f>C8</f>
        <v>Ingresos totales</v>
      </c>
      <c r="D19" s="5"/>
      <c r="E19" s="101"/>
      <c r="F19" s="101"/>
      <c r="G19" s="102"/>
      <c r="H19" s="94"/>
      <c r="I19" s="102"/>
    </row>
    <row r="20" spans="3:9" ht="14.1" hidden="1" customHeight="1" x14ac:dyDescent="0.2">
      <c r="C20" s="12" t="str">
        <f>C9</f>
        <v>Utilidad bruta</v>
      </c>
      <c r="D20" s="13"/>
      <c r="E20" s="14"/>
      <c r="F20" s="14"/>
      <c r="G20" s="95"/>
      <c r="H20" s="103"/>
      <c r="I20" s="95"/>
    </row>
    <row r="21" spans="3:9" ht="14.1" hidden="1" customHeight="1" x14ac:dyDescent="0.2">
      <c r="C21" s="100" t="str">
        <f>C10</f>
        <v xml:space="preserve">Utilidad de operación </v>
      </c>
      <c r="D21" s="13"/>
      <c r="E21" s="101"/>
      <c r="F21" s="101"/>
      <c r="G21" s="102"/>
      <c r="H21" s="103"/>
      <c r="I21" s="102"/>
    </row>
    <row r="22" spans="3:9" s="6" customFormat="1" ht="14.1" hidden="1" customHeight="1" thickBot="1" x14ac:dyDescent="0.25">
      <c r="C22" s="15" t="s">
        <v>125</v>
      </c>
      <c r="D22" s="16"/>
      <c r="E22" s="17"/>
      <c r="F22" s="17"/>
      <c r="G22" s="104"/>
      <c r="H22" s="105"/>
      <c r="I22" s="104"/>
    </row>
    <row r="23" spans="3:9" ht="12.75" hidden="1" customHeight="1" x14ac:dyDescent="0.2"/>
    <row r="24" spans="3:9" ht="12.75" hidden="1" customHeight="1" x14ac:dyDescent="0.2"/>
    <row r="25" spans="3:9" ht="12.75" hidden="1" customHeight="1" x14ac:dyDescent="0.2">
      <c r="C25" s="537" t="s">
        <v>7</v>
      </c>
      <c r="D25" s="537"/>
      <c r="E25" s="537"/>
      <c r="F25" s="537"/>
      <c r="G25" s="537"/>
      <c r="H25" s="537"/>
      <c r="I25" s="537"/>
    </row>
    <row r="26" spans="3:9" ht="24.95" customHeight="1" x14ac:dyDescent="0.2">
      <c r="C26" s="525" t="s">
        <v>183</v>
      </c>
      <c r="D26" s="525"/>
      <c r="E26" s="525"/>
      <c r="F26" s="525"/>
      <c r="G26" s="525"/>
      <c r="H26" s="525"/>
      <c r="I26" s="525"/>
    </row>
    <row r="27" spans="3:9" x14ac:dyDescent="0.2">
      <c r="C27" s="142"/>
      <c r="D27" s="143"/>
      <c r="E27" s="144"/>
      <c r="F27" s="144"/>
      <c r="G27" s="144"/>
      <c r="H27" s="144"/>
      <c r="I27" s="144"/>
    </row>
    <row r="28" spans="3:9" s="6" customFormat="1" ht="21" customHeight="1" x14ac:dyDescent="0.25">
      <c r="C28" s="3"/>
      <c r="D28" s="4"/>
      <c r="E28" s="536" t="s">
        <v>122</v>
      </c>
      <c r="F28" s="536"/>
      <c r="G28" s="536"/>
      <c r="H28" s="5"/>
      <c r="I28" s="145" t="s">
        <v>124</v>
      </c>
    </row>
    <row r="29" spans="3:9" ht="25.5" x14ac:dyDescent="0.2">
      <c r="C29" s="7" t="str">
        <f>C18</f>
        <v>Expresado en millones de pesos mexicanos</v>
      </c>
      <c r="D29" s="8"/>
      <c r="E29" s="146" t="s">
        <v>174</v>
      </c>
      <c r="F29" s="146" t="s">
        <v>159</v>
      </c>
      <c r="G29" s="147" t="s">
        <v>8</v>
      </c>
      <c r="H29" s="11"/>
      <c r="I29" s="148" t="s">
        <v>8</v>
      </c>
    </row>
    <row r="30" spans="3:9" ht="14.1" customHeight="1" x14ac:dyDescent="0.2">
      <c r="C30" s="149" t="str">
        <f>C19</f>
        <v>Ingresos totales</v>
      </c>
      <c r="D30" s="150"/>
      <c r="E30" s="151">
        <v>291745.65437160869</v>
      </c>
      <c r="F30" s="151">
        <v>279793.21943687578</v>
      </c>
      <c r="G30" s="152">
        <v>4.2718815555248035E-2</v>
      </c>
      <c r="H30" s="153"/>
      <c r="I30" s="152">
        <v>6.5279295206700061E-2</v>
      </c>
    </row>
    <row r="31" spans="3:9" ht="14.1" customHeight="1" x14ac:dyDescent="0.2">
      <c r="C31" s="154" t="str">
        <f>C20</f>
        <v>Utilidad bruta</v>
      </c>
      <c r="D31" s="155"/>
      <c r="E31" s="151">
        <v>133175.51933460159</v>
      </c>
      <c r="F31" s="151">
        <v>128735.79459392083</v>
      </c>
      <c r="G31" s="152">
        <v>3.4487104031052596E-2</v>
      </c>
      <c r="H31" s="153"/>
      <c r="I31" s="152">
        <v>5.2263491727044142E-2</v>
      </c>
    </row>
    <row r="32" spans="3:9" ht="14.1" customHeight="1" x14ac:dyDescent="0.2">
      <c r="C32" s="154" t="str">
        <f>C21</f>
        <v xml:space="preserve">Utilidad de operación </v>
      </c>
      <c r="D32" s="155"/>
      <c r="E32" s="151">
        <v>42936.606597402315</v>
      </c>
      <c r="F32" s="151">
        <v>40140.776028983353</v>
      </c>
      <c r="G32" s="152">
        <v>6.9650635712679154E-2</v>
      </c>
      <c r="H32" s="153"/>
      <c r="I32" s="152">
        <v>7.0270406297545884E-2</v>
      </c>
    </row>
    <row r="33" spans="3:9" s="6" customFormat="1" ht="15.75" thickBot="1" x14ac:dyDescent="0.25">
      <c r="C33" s="156" t="s">
        <v>160</v>
      </c>
      <c r="D33" s="157"/>
      <c r="E33" s="158">
        <v>59109.622848391176</v>
      </c>
      <c r="F33" s="159">
        <v>56205.223484455506</v>
      </c>
      <c r="G33" s="160">
        <v>5.1674901083507585E-2</v>
      </c>
      <c r="H33" s="161"/>
      <c r="I33" s="137">
        <v>6.8784808222918548E-2</v>
      </c>
    </row>
    <row r="35" spans="3:9" ht="12.75" hidden="1" customHeight="1" x14ac:dyDescent="0.2">
      <c r="C35" s="537" t="s">
        <v>7</v>
      </c>
      <c r="D35" s="537"/>
      <c r="E35" s="537"/>
      <c r="F35" s="537"/>
      <c r="G35" s="537"/>
      <c r="H35" s="537"/>
      <c r="I35" s="537"/>
    </row>
    <row r="36" spans="3:9" ht="24.95" customHeight="1" x14ac:dyDescent="0.2">
      <c r="C36" s="525" t="s">
        <v>12</v>
      </c>
      <c r="D36" s="525"/>
      <c r="E36" s="525"/>
      <c r="F36" s="525"/>
      <c r="G36" s="525"/>
      <c r="H36" s="525"/>
      <c r="I36" s="525"/>
    </row>
    <row r="37" spans="3:9" x14ac:dyDescent="0.2">
      <c r="C37" s="142"/>
      <c r="D37" s="143"/>
      <c r="E37" s="144"/>
      <c r="F37" s="144"/>
      <c r="G37" s="144"/>
      <c r="H37" s="144"/>
      <c r="I37" s="144"/>
    </row>
    <row r="38" spans="3:9" s="6" customFormat="1" ht="21" customHeight="1" x14ac:dyDescent="0.25">
      <c r="C38" s="3"/>
      <c r="D38" s="4"/>
      <c r="E38" s="536" t="s">
        <v>122</v>
      </c>
      <c r="F38" s="536"/>
      <c r="G38" s="536"/>
      <c r="H38" s="5"/>
      <c r="I38" s="145" t="s">
        <v>124</v>
      </c>
    </row>
    <row r="39" spans="3:9" ht="18" customHeight="1" x14ac:dyDescent="0.2">
      <c r="C39" s="7" t="str">
        <f>C7</f>
        <v>Expresado en millones de pesos mexicanos</v>
      </c>
      <c r="D39" s="8"/>
      <c r="E39" s="146" t="s">
        <v>180</v>
      </c>
      <c r="F39" s="146" t="s">
        <v>181</v>
      </c>
      <c r="G39" s="147" t="s">
        <v>8</v>
      </c>
      <c r="H39" s="11"/>
      <c r="I39" s="148" t="s">
        <v>8</v>
      </c>
    </row>
    <row r="40" spans="3:9" ht="14.1" customHeight="1" x14ac:dyDescent="0.2">
      <c r="C40" s="149" t="str">
        <f>C8</f>
        <v>Ingresos totales</v>
      </c>
      <c r="D40" s="150"/>
      <c r="E40" s="151">
        <v>42198.582103403802</v>
      </c>
      <c r="F40" s="151">
        <v>41539.925808036081</v>
      </c>
      <c r="G40" s="152">
        <v>1.585598150587697E-2</v>
      </c>
      <c r="H40" s="153"/>
      <c r="I40" s="152">
        <v>3.2684412843401844E-2</v>
      </c>
    </row>
    <row r="41" spans="3:9" ht="14.1" customHeight="1" x14ac:dyDescent="0.2">
      <c r="C41" s="154" t="str">
        <f>C9</f>
        <v>Utilidad bruta</v>
      </c>
      <c r="D41" s="155"/>
      <c r="E41" s="151">
        <v>20781.707513431404</v>
      </c>
      <c r="F41" s="151">
        <v>20255.489443258899</v>
      </c>
      <c r="G41" s="152">
        <v>2.5979035048577126E-2</v>
      </c>
      <c r="H41" s="153"/>
      <c r="I41" s="152">
        <v>4.3684401651191695E-2</v>
      </c>
    </row>
    <row r="42" spans="3:9" ht="14.1" customHeight="1" x14ac:dyDescent="0.2">
      <c r="C42" s="154" t="str">
        <f>C10</f>
        <v xml:space="preserve">Utilidad de operación </v>
      </c>
      <c r="D42" s="155"/>
      <c r="E42" s="151">
        <v>6868.2671531995857</v>
      </c>
      <c r="F42" s="151">
        <v>6947.3578254609747</v>
      </c>
      <c r="G42" s="152">
        <v>-1.1384280793992563E-2</v>
      </c>
      <c r="H42" s="153"/>
      <c r="I42" s="152">
        <v>1.0124626252415947E-2</v>
      </c>
    </row>
    <row r="43" spans="3:9" s="6" customFormat="1" ht="14.1" customHeight="1" thickBot="1" x14ac:dyDescent="0.25">
      <c r="C43" s="156" t="s">
        <v>161</v>
      </c>
      <c r="D43" s="157"/>
      <c r="E43" s="158">
        <v>9658.429740328771</v>
      </c>
      <c r="F43" s="159">
        <v>9531.4370683828092</v>
      </c>
      <c r="G43" s="160">
        <v>1.3323559819454323E-2</v>
      </c>
      <c r="H43" s="161"/>
      <c r="I43" s="137">
        <v>3.4117824715419687E-2</v>
      </c>
    </row>
    <row r="45" spans="3:9" ht="18" x14ac:dyDescent="0.2">
      <c r="C45" s="525" t="s">
        <v>13</v>
      </c>
      <c r="D45" s="525"/>
      <c r="E45" s="525"/>
      <c r="F45" s="525"/>
      <c r="G45" s="525"/>
      <c r="H45" s="525"/>
      <c r="I45" s="525"/>
    </row>
    <row r="46" spans="3:9" x14ac:dyDescent="0.2">
      <c r="C46" s="142"/>
      <c r="D46" s="143"/>
      <c r="E46" s="144"/>
      <c r="F46" s="144"/>
      <c r="G46" s="144"/>
      <c r="H46" s="144"/>
      <c r="I46" s="144"/>
    </row>
    <row r="47" spans="3:9" ht="15" x14ac:dyDescent="0.2">
      <c r="C47" s="3"/>
      <c r="D47" s="4"/>
      <c r="E47" s="536" t="s">
        <v>122</v>
      </c>
      <c r="F47" s="536"/>
      <c r="G47" s="536"/>
      <c r="H47" s="5"/>
      <c r="I47" s="145" t="s">
        <v>124</v>
      </c>
    </row>
    <row r="48" spans="3:9" x14ac:dyDescent="0.2">
      <c r="C48" s="7" t="str">
        <f>C7</f>
        <v>Expresado en millones de pesos mexicanos</v>
      </c>
      <c r="D48" s="8"/>
      <c r="E48" s="146" t="s">
        <v>180</v>
      </c>
      <c r="F48" s="146" t="s">
        <v>181</v>
      </c>
      <c r="G48" s="147" t="s">
        <v>8</v>
      </c>
      <c r="H48" s="11"/>
      <c r="I48" s="148" t="s">
        <v>8</v>
      </c>
    </row>
    <row r="49" spans="3:9" x14ac:dyDescent="0.2">
      <c r="C49" s="149" t="str">
        <f>C8</f>
        <v>Ingresos totales</v>
      </c>
      <c r="D49" s="150"/>
      <c r="E49" s="151">
        <v>35551.167193913207</v>
      </c>
      <c r="F49" s="151">
        <v>33988.044809728155</v>
      </c>
      <c r="G49" s="152">
        <v>4.5990359049357554E-2</v>
      </c>
      <c r="H49" s="153"/>
      <c r="I49" s="152">
        <v>9.5116538661758732E-2</v>
      </c>
    </row>
    <row r="50" spans="3:9" x14ac:dyDescent="0.2">
      <c r="C50" s="154" t="str">
        <f>C9</f>
        <v>Utilidad bruta</v>
      </c>
      <c r="D50" s="155"/>
      <c r="E50" s="151">
        <v>15538.79590829574</v>
      </c>
      <c r="F50" s="151">
        <v>15439.087280090562</v>
      </c>
      <c r="G50" s="152">
        <v>6.458194477192869E-3</v>
      </c>
      <c r="H50" s="153"/>
      <c r="I50" s="152">
        <v>5.0001874240936051E-2</v>
      </c>
    </row>
    <row r="51" spans="3:9" x14ac:dyDescent="0.2">
      <c r="C51" s="154" t="str">
        <f>C10</f>
        <v xml:space="preserve">Utilidad de operación </v>
      </c>
      <c r="D51" s="155"/>
      <c r="E51" s="151">
        <v>6833.9365556638822</v>
      </c>
      <c r="F51" s="151">
        <v>5144.8959993565195</v>
      </c>
      <c r="G51" s="152">
        <v>0.32829440216451689</v>
      </c>
      <c r="H51" s="153"/>
      <c r="I51" s="152">
        <v>0.38393652147149981</v>
      </c>
    </row>
    <row r="52" spans="3:9" ht="15.75" thickBot="1" x14ac:dyDescent="0.25">
      <c r="C52" s="156" t="s">
        <v>161</v>
      </c>
      <c r="D52" s="157"/>
      <c r="E52" s="158">
        <v>8510.4032325191092</v>
      </c>
      <c r="F52" s="159">
        <v>6572.2577654495899</v>
      </c>
      <c r="G52" s="160">
        <v>0.29489796904472687</v>
      </c>
      <c r="H52" s="161"/>
      <c r="I52" s="137">
        <v>0.35646978848631106</v>
      </c>
    </row>
    <row r="55" spans="3:9" ht="18" x14ac:dyDescent="0.2">
      <c r="C55" s="534"/>
      <c r="D55" s="534"/>
      <c r="E55" s="534"/>
      <c r="F55" s="534"/>
      <c r="G55" s="534"/>
      <c r="H55" s="534"/>
      <c r="I55" s="534"/>
    </row>
    <row r="56" spans="3:9" x14ac:dyDescent="0.2">
      <c r="C56" s="492"/>
      <c r="D56" s="493"/>
      <c r="E56" s="494"/>
      <c r="F56" s="494"/>
      <c r="G56" s="494"/>
      <c r="H56" s="494"/>
      <c r="I56" s="494"/>
    </row>
    <row r="57" spans="3:9" x14ac:dyDescent="0.2">
      <c r="C57" s="495"/>
      <c r="D57" s="496"/>
      <c r="E57" s="535"/>
      <c r="F57" s="535"/>
      <c r="G57" s="535"/>
      <c r="H57" s="150"/>
      <c r="I57" s="497"/>
    </row>
    <row r="58" spans="3:9" x14ac:dyDescent="0.2">
      <c r="C58" s="498"/>
      <c r="D58" s="499"/>
      <c r="E58" s="147"/>
      <c r="F58" s="147"/>
      <c r="G58" s="147"/>
      <c r="H58" s="500"/>
      <c r="I58" s="148"/>
    </row>
    <row r="59" spans="3:9" x14ac:dyDescent="0.2">
      <c r="C59" s="488"/>
      <c r="D59" s="150"/>
      <c r="E59" s="489"/>
      <c r="F59" s="489"/>
      <c r="G59" s="465"/>
      <c r="H59" s="153"/>
      <c r="I59" s="465"/>
    </row>
    <row r="60" spans="3:9" x14ac:dyDescent="0.2">
      <c r="C60" s="488"/>
      <c r="D60" s="155"/>
      <c r="E60" s="489"/>
      <c r="F60" s="489"/>
      <c r="G60" s="465"/>
      <c r="H60" s="153"/>
      <c r="I60" s="465"/>
    </row>
    <row r="61" spans="3:9" x14ac:dyDescent="0.2">
      <c r="C61" s="488"/>
      <c r="D61" s="155"/>
      <c r="E61" s="489"/>
      <c r="F61" s="489"/>
      <c r="G61" s="465"/>
      <c r="H61" s="153"/>
      <c r="I61" s="465"/>
    </row>
    <row r="62" spans="3:9" x14ac:dyDescent="0.2">
      <c r="C62" s="490"/>
      <c r="D62" s="491"/>
      <c r="E62" s="489"/>
      <c r="F62" s="489"/>
      <c r="G62" s="465"/>
      <c r="H62" s="153"/>
      <c r="I62" s="465"/>
    </row>
  </sheetData>
  <mergeCells count="16">
    <mergeCell ref="C36:I36"/>
    <mergeCell ref="E17:G17"/>
    <mergeCell ref="C25:I25"/>
    <mergeCell ref="C26:I26"/>
    <mergeCell ref="E28:G28"/>
    <mergeCell ref="C35:I35"/>
    <mergeCell ref="C3:I3"/>
    <mergeCell ref="C4:I4"/>
    <mergeCell ref="E6:G6"/>
    <mergeCell ref="C14:I14"/>
    <mergeCell ref="C15:I15"/>
    <mergeCell ref="C55:I55"/>
    <mergeCell ref="E57:G57"/>
    <mergeCell ref="C45:I45"/>
    <mergeCell ref="E47:G47"/>
    <mergeCell ref="E38:G38"/>
  </mergeCells>
  <pageMargins left="0.7" right="0.7" top="0.75" bottom="0.75" header="0.3" footer="0.3"/>
  <pageSetup orientation="portrait" verticalDpi="0" r:id="rId1"/>
  <headerFooter>
    <oddFooter>&amp;L_x000D_&amp;1#&amp;"Aptos"&amp;14&amp;K000000 Interna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S56"/>
  <sheetViews>
    <sheetView showGridLines="0" topLeftCell="A17" zoomScale="83" zoomScaleNormal="80" workbookViewId="0">
      <selection activeCell="D25" sqref="D25:F43"/>
    </sheetView>
  </sheetViews>
  <sheetFormatPr baseColWidth="10" defaultColWidth="9.85546875" defaultRowHeight="15.75" x14ac:dyDescent="0.25"/>
  <cols>
    <col min="1" max="1" width="9.85546875" style="18"/>
    <col min="2" max="2" width="49.7109375" style="18" customWidth="1"/>
    <col min="3" max="3" width="2.42578125" style="69" customWidth="1"/>
    <col min="4" max="4" width="17.28515625" style="67" customWidth="1"/>
    <col min="5" max="5" width="18.7109375" style="67" bestFit="1" customWidth="1"/>
    <col min="6" max="6" width="10.7109375" style="67" customWidth="1"/>
    <col min="7" max="7" width="8.7109375" style="68" customWidth="1"/>
    <col min="8" max="8" width="51.85546875" style="69" customWidth="1"/>
    <col min="9" max="9" width="2.42578125" style="18" customWidth="1"/>
    <col min="10" max="11" width="17.28515625" style="18" customWidth="1"/>
    <col min="12" max="16384" width="9.85546875" style="18"/>
  </cols>
  <sheetData>
    <row r="2" spans="2:19" ht="15" customHeight="1" x14ac:dyDescent="0.25">
      <c r="B2" s="525" t="s">
        <v>14</v>
      </c>
      <c r="C2" s="525"/>
      <c r="D2" s="525"/>
      <c r="E2" s="525"/>
      <c r="F2" s="525"/>
      <c r="G2" s="525"/>
      <c r="H2" s="525"/>
      <c r="I2" s="525"/>
      <c r="J2" s="525"/>
      <c r="K2" s="525"/>
      <c r="L2" s="525"/>
    </row>
    <row r="3" spans="2:19" ht="15" customHeight="1" x14ac:dyDescent="0.25">
      <c r="B3" s="525" t="s">
        <v>75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</row>
    <row r="4" spans="2:19" ht="13.5" customHeight="1" x14ac:dyDescent="0.25">
      <c r="B4" s="538" t="s">
        <v>23</v>
      </c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65"/>
      <c r="N4" s="66"/>
      <c r="O4" s="66"/>
      <c r="P4" s="66"/>
      <c r="Q4" s="66"/>
      <c r="R4" s="66"/>
      <c r="S4" s="66"/>
    </row>
    <row r="5" spans="2:19" ht="11.1" customHeight="1" x14ac:dyDescent="0.25">
      <c r="H5" s="178"/>
    </row>
    <row r="6" spans="2:19" ht="35.1" customHeight="1" x14ac:dyDescent="0.25">
      <c r="B6" s="179" t="s">
        <v>25</v>
      </c>
      <c r="C6" s="180"/>
      <c r="D6" s="475" t="s">
        <v>184</v>
      </c>
      <c r="E6" s="475" t="s">
        <v>173</v>
      </c>
      <c r="F6" s="181" t="s">
        <v>15</v>
      </c>
      <c r="H6" s="182" t="s">
        <v>26</v>
      </c>
      <c r="I6" s="183"/>
      <c r="J6" s="181" t="str">
        <f>+D6</f>
        <v>Dic-25</v>
      </c>
      <c r="K6" s="181" t="str">
        <f>+E6</f>
        <v>Dic-24</v>
      </c>
      <c r="L6" s="181" t="s">
        <v>15</v>
      </c>
    </row>
    <row r="7" spans="2:19" ht="30.75" customHeight="1" thickBot="1" x14ac:dyDescent="0.3">
      <c r="B7" s="184" t="s">
        <v>107</v>
      </c>
      <c r="D7" s="185"/>
      <c r="E7" s="185"/>
      <c r="F7" s="185"/>
      <c r="H7" s="184" t="s">
        <v>111</v>
      </c>
      <c r="J7" s="186"/>
      <c r="K7" s="186"/>
      <c r="L7" s="186"/>
    </row>
    <row r="8" spans="2:19" ht="20.100000000000001" customHeight="1" thickTop="1" x14ac:dyDescent="0.25">
      <c r="B8" s="541" t="s">
        <v>17</v>
      </c>
      <c r="H8" s="187" t="s">
        <v>133</v>
      </c>
      <c r="I8" s="188"/>
      <c r="J8" s="162">
        <v>7943.586330165831</v>
      </c>
      <c r="K8" s="162">
        <v>3314.0074331778096</v>
      </c>
      <c r="L8" s="175">
        <f>+J8/K8-1</f>
        <v>1.3969729972961185</v>
      </c>
    </row>
    <row r="9" spans="2:19" ht="20.100000000000001" customHeight="1" x14ac:dyDescent="0.25">
      <c r="B9" s="542"/>
      <c r="C9" s="189"/>
      <c r="D9" s="162">
        <v>28066.795562944506</v>
      </c>
      <c r="E9" s="162">
        <v>32778.968331390919</v>
      </c>
      <c r="F9" s="106">
        <f>+D9/E9-1</f>
        <v>-0.14375598160402692</v>
      </c>
      <c r="H9" s="190" t="s">
        <v>134</v>
      </c>
      <c r="I9" s="188"/>
      <c r="J9" s="163">
        <v>31897.8620665253</v>
      </c>
      <c r="K9" s="163">
        <v>33772.773002723326</v>
      </c>
      <c r="L9" s="169">
        <f>J9/K9-1</f>
        <v>-5.5515457260404411E-2</v>
      </c>
    </row>
    <row r="10" spans="2:19" ht="19.5" customHeight="1" x14ac:dyDescent="0.25">
      <c r="B10" s="190" t="s">
        <v>18</v>
      </c>
      <c r="C10" s="188"/>
      <c r="D10" s="163">
        <v>22146.398230406248</v>
      </c>
      <c r="E10" s="163">
        <v>18619.601287785303</v>
      </c>
      <c r="F10" s="164">
        <f>+D10/E10-1</f>
        <v>0.18941312910575414</v>
      </c>
      <c r="H10" s="190" t="s">
        <v>135</v>
      </c>
      <c r="I10" s="188"/>
      <c r="J10" s="165">
        <v>630.79981792195269</v>
      </c>
      <c r="K10" s="165">
        <v>888.8996763893681</v>
      </c>
      <c r="L10" s="169">
        <f>+J10/K10-1</f>
        <v>-0.29035881699923016</v>
      </c>
    </row>
    <row r="11" spans="2:19" ht="20.100000000000001" customHeight="1" x14ac:dyDescent="0.25">
      <c r="B11" s="190" t="s">
        <v>19</v>
      </c>
      <c r="C11" s="188"/>
      <c r="D11" s="165">
        <v>14014.116904889037</v>
      </c>
      <c r="E11" s="165">
        <v>14058.685655629433</v>
      </c>
      <c r="F11" s="164">
        <f>+D11/E11-1</f>
        <v>-3.1701932763927854E-3</v>
      </c>
      <c r="H11" s="191" t="s">
        <v>136</v>
      </c>
      <c r="I11" s="188"/>
      <c r="J11" s="166">
        <v>26284.430669458503</v>
      </c>
      <c r="K11" s="166">
        <v>29194.899261282651</v>
      </c>
      <c r="L11" s="107">
        <f>+J11/K11-1</f>
        <v>-9.9690996217408401E-2</v>
      </c>
    </row>
    <row r="12" spans="2:19" ht="20.100000000000001" customHeight="1" x14ac:dyDescent="0.25">
      <c r="B12" s="191" t="s">
        <v>20</v>
      </c>
      <c r="C12" s="188"/>
      <c r="D12" s="166">
        <v>10342.772864993893</v>
      </c>
      <c r="E12" s="166">
        <v>9675.1396477212093</v>
      </c>
      <c r="F12" s="167">
        <f>+D12/E12-1</f>
        <v>6.9005021279453294E-2</v>
      </c>
      <c r="H12" s="192" t="s">
        <v>137</v>
      </c>
      <c r="I12" s="188"/>
      <c r="J12" s="166">
        <v>66756.678884071589</v>
      </c>
      <c r="K12" s="166">
        <v>67170.579373573157</v>
      </c>
      <c r="L12" s="172">
        <f>J12/K12-1</f>
        <v>-6.1619312109790769E-3</v>
      </c>
    </row>
    <row r="13" spans="2:19" ht="20.25" customHeight="1" x14ac:dyDescent="0.25">
      <c r="B13" s="193" t="s">
        <v>21</v>
      </c>
      <c r="C13" s="188"/>
      <c r="D13" s="166">
        <v>74570.083563233682</v>
      </c>
      <c r="E13" s="166">
        <v>75132.394922526873</v>
      </c>
      <c r="F13" s="168">
        <f>+D13/E13-1</f>
        <v>-7.484273060548885E-3</v>
      </c>
      <c r="H13" s="194" t="s">
        <v>109</v>
      </c>
      <c r="I13" s="19"/>
      <c r="J13" s="163"/>
      <c r="K13" s="163"/>
      <c r="L13" s="176"/>
    </row>
    <row r="14" spans="2:19" ht="22.5" customHeight="1" x14ac:dyDescent="0.25">
      <c r="B14" s="187" t="s">
        <v>108</v>
      </c>
      <c r="C14" s="188"/>
      <c r="D14" s="163">
        <v>0</v>
      </c>
      <c r="E14" s="163">
        <v>0</v>
      </c>
      <c r="F14" s="107"/>
      <c r="H14" s="190" t="s">
        <v>112</v>
      </c>
      <c r="I14" s="188"/>
      <c r="J14" s="165">
        <v>71834.451220721676</v>
      </c>
      <c r="K14" s="165">
        <v>70383.296398309787</v>
      </c>
      <c r="L14" s="169">
        <f>+J14/K14-1</f>
        <v>2.0617886582060319E-2</v>
      </c>
    </row>
    <row r="15" spans="2:19" x14ac:dyDescent="0.25">
      <c r="B15" s="190" t="s">
        <v>22</v>
      </c>
      <c r="C15" s="188"/>
      <c r="D15" s="165">
        <v>174289.17532905939</v>
      </c>
      <c r="E15" s="165">
        <v>161785.08811056803</v>
      </c>
      <c r="F15" s="169">
        <f>+D15/E15-1</f>
        <v>7.7288255453714871E-2</v>
      </c>
      <c r="H15" s="187" t="s">
        <v>138</v>
      </c>
      <c r="I15" s="188"/>
      <c r="J15" s="170">
        <v>2272.5980707289741</v>
      </c>
      <c r="K15" s="170">
        <v>2295.4309868985283</v>
      </c>
      <c r="L15" s="169">
        <f>J15/K15-1</f>
        <v>-9.947115073324353E-3</v>
      </c>
    </row>
    <row r="16" spans="2:19" ht="20.100000000000001" customHeight="1" x14ac:dyDescent="0.25">
      <c r="B16" s="191" t="s">
        <v>126</v>
      </c>
      <c r="C16" s="188"/>
      <c r="D16" s="170">
        <v>-65158.68110257083</v>
      </c>
      <c r="E16" s="170">
        <v>-62403.62953399845</v>
      </c>
      <c r="F16" s="107">
        <f>D16/E16-1</f>
        <v>4.4148899497446381E-2</v>
      </c>
      <c r="H16" s="191" t="s">
        <v>139</v>
      </c>
      <c r="I16" s="188"/>
      <c r="J16" s="171">
        <v>19647.056272666377</v>
      </c>
      <c r="K16" s="171">
        <v>17595.417853561823</v>
      </c>
      <c r="L16" s="107">
        <f>+J16/K16-1</f>
        <v>0.11660072162987833</v>
      </c>
    </row>
    <row r="17" spans="2:12" ht="20.100000000000001" customHeight="1" x14ac:dyDescent="0.25">
      <c r="B17" s="192" t="s">
        <v>127</v>
      </c>
      <c r="C17" s="188"/>
      <c r="D17" s="171">
        <v>109130.49422648856</v>
      </c>
      <c r="E17" s="171">
        <v>99381.458576569581</v>
      </c>
      <c r="F17" s="172">
        <f>+D17/E17-1</f>
        <v>9.8097127870262923E-2</v>
      </c>
      <c r="H17" s="195" t="s">
        <v>140</v>
      </c>
      <c r="I17" s="188"/>
      <c r="J17" s="163">
        <v>160510.78444818861</v>
      </c>
      <c r="K17" s="163">
        <v>157444.72461234327</v>
      </c>
      <c r="L17" s="172">
        <f>+J17/K17-1</f>
        <v>1.9473881029640872E-2</v>
      </c>
    </row>
    <row r="18" spans="2:12" ht="20.100000000000001" customHeight="1" x14ac:dyDescent="0.25">
      <c r="B18" s="196" t="s">
        <v>128</v>
      </c>
      <c r="C18" s="188"/>
      <c r="D18" s="163">
        <v>2617.2331251508417</v>
      </c>
      <c r="E18" s="163">
        <v>2989.2676002717371</v>
      </c>
      <c r="F18" s="164">
        <f>D18/E18-1</f>
        <v>-0.12445673150409009</v>
      </c>
      <c r="H18" s="197" t="s">
        <v>27</v>
      </c>
      <c r="I18" s="188"/>
      <c r="J18" s="163">
        <v>0</v>
      </c>
      <c r="K18" s="163">
        <v>0</v>
      </c>
      <c r="L18" s="177"/>
    </row>
    <row r="19" spans="2:12" ht="20.100000000000001" customHeight="1" x14ac:dyDescent="0.25">
      <c r="B19" s="190" t="s">
        <v>129</v>
      </c>
      <c r="C19" s="188"/>
      <c r="D19" s="163">
        <v>10587.802889831368</v>
      </c>
      <c r="E19" s="163">
        <v>10232.966210798049</v>
      </c>
      <c r="F19" s="164">
        <f>+D19/E19-1</f>
        <v>3.4675838043800811E-2</v>
      </c>
      <c r="H19" s="190" t="s">
        <v>24</v>
      </c>
      <c r="I19" s="188"/>
      <c r="J19" s="165">
        <v>7827.4850536793301</v>
      </c>
      <c r="K19" s="165">
        <v>7113.4715102266409</v>
      </c>
      <c r="L19" s="169">
        <f>+J19/K19-1</f>
        <v>0.10037483701539984</v>
      </c>
    </row>
    <row r="20" spans="2:12" ht="20.100000000000001" customHeight="1" x14ac:dyDescent="0.25">
      <c r="B20" s="191" t="s">
        <v>130</v>
      </c>
      <c r="C20" s="188"/>
      <c r="D20" s="165">
        <v>102356.16311298596</v>
      </c>
      <c r="E20" s="165">
        <v>101875.65188310498</v>
      </c>
      <c r="F20" s="169">
        <f>D20/E20-1</f>
        <v>4.7166444680259989E-3</v>
      </c>
      <c r="H20" s="191" t="s">
        <v>141</v>
      </c>
      <c r="I20" s="188"/>
      <c r="J20" s="170">
        <v>146201.15740063463</v>
      </c>
      <c r="K20" s="170">
        <v>143428.08594138856</v>
      </c>
      <c r="L20" s="107">
        <f>+J20/K20-1</f>
        <v>1.9334229004347669E-2</v>
      </c>
    </row>
    <row r="21" spans="2:12" ht="20.100000000000001" customHeight="1" x14ac:dyDescent="0.25">
      <c r="B21" s="198" t="s">
        <v>131</v>
      </c>
      <c r="C21" s="188"/>
      <c r="D21" s="170">
        <v>15277.649995327285</v>
      </c>
      <c r="E21" s="170">
        <v>18374.722997935565</v>
      </c>
      <c r="F21" s="107">
        <f>+D21/E21-1</f>
        <v>-0.16855073151068689</v>
      </c>
      <c r="H21" s="193" t="s">
        <v>143</v>
      </c>
      <c r="I21" s="188"/>
      <c r="J21" s="173">
        <v>154028.64245431396</v>
      </c>
      <c r="K21" s="173">
        <v>150541.5574516152</v>
      </c>
      <c r="L21" s="172">
        <f>+J21/K21-1</f>
        <v>2.3163603869446714E-2</v>
      </c>
    </row>
    <row r="22" spans="2:12" ht="25.5" customHeight="1" thickBot="1" x14ac:dyDescent="0.3">
      <c r="B22" s="229" t="s">
        <v>132</v>
      </c>
      <c r="C22" s="188"/>
      <c r="D22" s="173">
        <v>314539.4269130177</v>
      </c>
      <c r="E22" s="231">
        <v>307986.46219120675</v>
      </c>
      <c r="F22" s="174">
        <f>+D22/E22-1</f>
        <v>2.1276794685029632E-2</v>
      </c>
      <c r="H22" s="229" t="s">
        <v>142</v>
      </c>
      <c r="I22" s="188"/>
      <c r="J22" s="173">
        <v>314539.42690250254</v>
      </c>
      <c r="K22" s="173">
        <v>307986.28206395847</v>
      </c>
      <c r="L22" s="174">
        <f>+J22/K22-1</f>
        <v>2.1277391949499957E-2</v>
      </c>
    </row>
    <row r="23" spans="2:12" ht="25.5" customHeight="1" x14ac:dyDescent="0.25">
      <c r="D23" s="230"/>
      <c r="F23" s="230"/>
      <c r="J23" s="232"/>
      <c r="K23" s="232"/>
      <c r="L23" s="232"/>
    </row>
    <row r="24" spans="2:12" ht="25.5" customHeight="1" x14ac:dyDescent="0.25"/>
    <row r="25" spans="2:12" ht="20.100000000000001" customHeight="1" x14ac:dyDescent="0.25">
      <c r="B25" s="77"/>
      <c r="C25" s="74"/>
      <c r="D25" s="539" t="s">
        <v>185</v>
      </c>
      <c r="E25" s="539"/>
      <c r="F25" s="539"/>
      <c r="G25" s="70"/>
      <c r="H25" s="71"/>
      <c r="I25" s="72"/>
    </row>
    <row r="26" spans="2:12" ht="45.75" customHeight="1" thickBot="1" x14ac:dyDescent="0.3">
      <c r="B26" s="179" t="s">
        <v>28</v>
      </c>
      <c r="C26" s="180"/>
      <c r="D26" s="199" t="s">
        <v>113</v>
      </c>
      <c r="E26" s="200" t="s">
        <v>114</v>
      </c>
      <c r="F26" s="200" t="s">
        <v>29</v>
      </c>
      <c r="G26" s="73"/>
      <c r="H26" s="540" t="s">
        <v>36</v>
      </c>
      <c r="I26" s="540"/>
      <c r="J26" s="540"/>
      <c r="K26" s="540"/>
      <c r="L26" s="540"/>
    </row>
    <row r="27" spans="2:12" ht="20.100000000000001" customHeight="1" thickTop="1" x14ac:dyDescent="0.25">
      <c r="B27" s="201" t="s">
        <v>30</v>
      </c>
      <c r="C27" s="202"/>
      <c r="D27" s="203"/>
      <c r="E27" s="204"/>
      <c r="F27" s="205"/>
      <c r="G27" s="73"/>
      <c r="H27" s="74"/>
      <c r="I27" s="75"/>
    </row>
    <row r="28" spans="2:12" ht="20.100000000000001" customHeight="1" x14ac:dyDescent="0.25">
      <c r="B28" s="206" t="s">
        <v>31</v>
      </c>
      <c r="C28" s="202"/>
      <c r="D28" s="207">
        <v>0.60723846247539648</v>
      </c>
      <c r="E28" s="207">
        <v>2.8283865836876254E-2</v>
      </c>
      <c r="F28" s="207">
        <v>8.4948747641182959E-2</v>
      </c>
      <c r="G28" s="73"/>
      <c r="H28" s="74"/>
      <c r="I28" s="76"/>
    </row>
    <row r="29" spans="2:12" ht="20.100000000000001" customHeight="1" x14ac:dyDescent="0.25">
      <c r="B29" s="206" t="s">
        <v>32</v>
      </c>
      <c r="C29" s="202"/>
      <c r="D29" s="207">
        <v>0.18635903899753797</v>
      </c>
      <c r="E29" s="207">
        <v>0.30464489459547772</v>
      </c>
      <c r="F29" s="207">
        <v>4.3200735007274324E-2</v>
      </c>
      <c r="G29" s="73"/>
      <c r="H29" s="74"/>
      <c r="I29" s="76"/>
    </row>
    <row r="30" spans="2:12" ht="20.100000000000001" customHeight="1" x14ac:dyDescent="0.25">
      <c r="B30" s="206" t="s">
        <v>33</v>
      </c>
      <c r="C30" s="202"/>
      <c r="D30" s="208">
        <v>2.9229247880685254E-2</v>
      </c>
      <c r="E30" s="208">
        <v>0.42914821926272928</v>
      </c>
      <c r="F30" s="208">
        <v>8.6331181504661139E-2</v>
      </c>
      <c r="G30" s="73"/>
      <c r="H30" s="74"/>
      <c r="I30" s="76"/>
    </row>
    <row r="31" spans="2:12" ht="20.100000000000001" customHeight="1" x14ac:dyDescent="0.25">
      <c r="B31" s="206" t="s">
        <v>34</v>
      </c>
      <c r="C31" s="202"/>
      <c r="D31" s="208">
        <v>0.16934312232729012</v>
      </c>
      <c r="E31" s="208">
        <v>0.13087367618214862</v>
      </c>
      <c r="F31" s="208">
        <v>0.10865658731791031</v>
      </c>
      <c r="G31" s="73"/>
      <c r="H31" s="74"/>
      <c r="I31" s="76"/>
    </row>
    <row r="32" spans="2:12" ht="20.100000000000001" customHeight="1" x14ac:dyDescent="0.25">
      <c r="B32" s="206" t="s">
        <v>171</v>
      </c>
      <c r="C32" s="202"/>
      <c r="D32" s="207">
        <v>7.8301283190902442E-3</v>
      </c>
      <c r="E32" s="207">
        <v>0</v>
      </c>
      <c r="F32" s="207">
        <v>0.36221459655159266</v>
      </c>
      <c r="G32" s="73"/>
      <c r="H32" s="74"/>
      <c r="I32" s="76"/>
    </row>
    <row r="33" spans="2:9" ht="20.100000000000001" customHeight="1" thickBot="1" x14ac:dyDescent="0.3">
      <c r="B33" s="209" t="s">
        <v>35</v>
      </c>
      <c r="C33" s="202"/>
      <c r="D33" s="210">
        <v>1</v>
      </c>
      <c r="E33" s="211">
        <v>0.16303601710216431</v>
      </c>
      <c r="F33" s="211">
        <v>8.0055193888472292E-2</v>
      </c>
      <c r="G33" s="73"/>
      <c r="H33" s="74"/>
      <c r="I33" s="76"/>
    </row>
    <row r="34" spans="2:9" ht="20.100000000000001" customHeight="1" x14ac:dyDescent="0.25">
      <c r="G34" s="73"/>
      <c r="H34" s="74"/>
      <c r="I34" s="77"/>
    </row>
    <row r="35" spans="2:9" ht="18" customHeight="1" x14ac:dyDescent="0.25">
      <c r="B35" s="78" t="s">
        <v>96</v>
      </c>
      <c r="C35" s="74"/>
      <c r="D35" s="73"/>
      <c r="E35" s="73"/>
      <c r="F35" s="73"/>
      <c r="G35" s="73"/>
      <c r="H35" s="74"/>
      <c r="I35" s="77"/>
    </row>
    <row r="36" spans="2:9" ht="18" customHeight="1" x14ac:dyDescent="0.25">
      <c r="B36" s="78" t="s">
        <v>148</v>
      </c>
      <c r="C36" s="74"/>
      <c r="D36" s="73"/>
      <c r="E36" s="73"/>
      <c r="F36" s="73"/>
      <c r="G36" s="73"/>
      <c r="H36" s="74"/>
      <c r="I36" s="77"/>
    </row>
    <row r="37" spans="2:9" ht="11.1" customHeight="1" x14ac:dyDescent="0.25">
      <c r="B37" s="77"/>
      <c r="C37" s="74"/>
      <c r="D37" s="79"/>
      <c r="E37" s="79"/>
      <c r="F37" s="79"/>
      <c r="G37" s="80"/>
      <c r="H37" s="81"/>
      <c r="I37" s="82"/>
    </row>
    <row r="38" spans="2:9" ht="11.1" customHeight="1" x14ac:dyDescent="0.25">
      <c r="G38" s="67"/>
    </row>
    <row r="39" spans="2:9" ht="35.1" customHeight="1" thickBot="1" x14ac:dyDescent="0.3">
      <c r="B39" s="212" t="s">
        <v>121</v>
      </c>
      <c r="C39" s="213"/>
      <c r="D39" s="501" t="s">
        <v>180</v>
      </c>
      <c r="E39" s="214" t="s">
        <v>174</v>
      </c>
      <c r="F39" s="215" t="s">
        <v>8</v>
      </c>
      <c r="G39" s="67"/>
    </row>
    <row r="40" spans="2:9" ht="20.100000000000001" customHeight="1" x14ac:dyDescent="0.25">
      <c r="B40" s="216" t="s">
        <v>97</v>
      </c>
      <c r="C40" s="217"/>
      <c r="D40" s="218">
        <v>52846.244430780775</v>
      </c>
      <c r="E40" s="219">
        <v>38329</v>
      </c>
      <c r="F40" s="220">
        <f>(D40/E40)-1</f>
        <v>0.37875353989879135</v>
      </c>
      <c r="G40" s="67"/>
    </row>
    <row r="41" spans="2:9" ht="31.5" customHeight="1" x14ac:dyDescent="0.25">
      <c r="B41" s="221" t="s">
        <v>162</v>
      </c>
      <c r="C41" s="216"/>
      <c r="D41" s="222">
        <v>0.89403792283237538</v>
      </c>
      <c r="E41" s="223">
        <v>0.68</v>
      </c>
      <c r="F41" s="224"/>
      <c r="G41" s="67"/>
    </row>
    <row r="42" spans="2:9" ht="20.100000000000001" customHeight="1" x14ac:dyDescent="0.25">
      <c r="B42" s="216" t="s">
        <v>163</v>
      </c>
      <c r="C42" s="217"/>
      <c r="D42" s="222">
        <v>10.261688412532687</v>
      </c>
      <c r="E42" s="223">
        <v>12.51</v>
      </c>
      <c r="F42" s="225"/>
      <c r="G42" s="67"/>
    </row>
    <row r="43" spans="2:9" s="19" customFormat="1" ht="18.75" thickBot="1" x14ac:dyDescent="0.3">
      <c r="B43" s="226" t="s">
        <v>98</v>
      </c>
      <c r="C43" s="227"/>
      <c r="D43" s="228">
        <v>0.3535306171965944</v>
      </c>
      <c r="E43" s="228">
        <v>0.33300000000000002</v>
      </c>
      <c r="F43" s="226"/>
      <c r="G43" s="84"/>
      <c r="H43" s="85"/>
    </row>
    <row r="44" spans="2:9" ht="18" customHeight="1" x14ac:dyDescent="0.25">
      <c r="B44" s="78" t="s">
        <v>99</v>
      </c>
      <c r="C44" s="83"/>
      <c r="D44" s="86"/>
      <c r="E44" s="86"/>
      <c r="F44" s="83"/>
      <c r="G44" s="67"/>
    </row>
    <row r="45" spans="2:9" ht="18" customHeight="1" x14ac:dyDescent="0.25">
      <c r="B45" s="78" t="s">
        <v>153</v>
      </c>
      <c r="G45" s="67"/>
    </row>
    <row r="46" spans="2:9" ht="18" customHeight="1" x14ac:dyDescent="0.25">
      <c r="B46" s="78" t="s">
        <v>100</v>
      </c>
      <c r="G46" s="67"/>
    </row>
    <row r="47" spans="2:9" x14ac:dyDescent="0.25">
      <c r="B47" s="77"/>
      <c r="G47" s="67"/>
    </row>
    <row r="48" spans="2:9" x14ac:dyDescent="0.25">
      <c r="D48" s="87"/>
      <c r="E48" s="87"/>
      <c r="G48" s="88"/>
    </row>
    <row r="49" spans="4:7" x14ac:dyDescent="0.25">
      <c r="E49" s="87"/>
      <c r="G49" s="89"/>
    </row>
    <row r="50" spans="4:7" x14ac:dyDescent="0.25">
      <c r="G50" s="90"/>
    </row>
    <row r="51" spans="4:7" x14ac:dyDescent="0.25">
      <c r="E51" s="91"/>
      <c r="G51" s="88"/>
    </row>
    <row r="56" spans="4:7" x14ac:dyDescent="0.25">
      <c r="D56" s="92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headerFooter>
    <oddFooter>&amp;L_x000D_&amp;1#&amp;"Aptos"&amp;14&amp;K000000 Interna</oddFooter>
  </headerFooter>
  <customProperties>
    <customPr name="EpmWorksheetKeyString_GUID" r:id="rId2"/>
  </customProperties>
  <ignoredErrors>
    <ignoredError sqref="F17:F20 L9 F16 L15" formula="1"/>
  </ignoredError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O57"/>
  <sheetViews>
    <sheetView zoomScale="68" zoomScaleNormal="100" workbookViewId="0">
      <selection sqref="A1:O40"/>
    </sheetView>
  </sheetViews>
  <sheetFormatPr baseColWidth="10" defaultColWidth="9.85546875" defaultRowHeight="15.75" x14ac:dyDescent="0.25"/>
  <cols>
    <col min="1" max="1" width="42.28515625" style="36" customWidth="1"/>
    <col min="2" max="2" width="1.7109375" style="36" customWidth="1"/>
    <col min="3" max="6" width="7.7109375" style="38" customWidth="1"/>
    <col min="7" max="7" width="10.28515625" style="38" bestFit="1" customWidth="1"/>
    <col min="8" max="8" width="13" style="38" customWidth="1"/>
    <col min="9" max="9" width="2.7109375" style="36" customWidth="1"/>
    <col min="10" max="13" width="7.7109375" style="36" customWidth="1"/>
    <col min="14" max="15" width="10.28515625" style="36" customWidth="1"/>
    <col min="16" max="16" width="9.85546875" style="36" customWidth="1"/>
    <col min="17" max="16384" width="9.85546875" style="36"/>
  </cols>
  <sheetData>
    <row r="1" spans="1:15" s="20" customFormat="1" ht="12" customHeight="1" x14ac:dyDescent="0.25">
      <c r="A1" s="545" t="s">
        <v>14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1:15" s="20" customFormat="1" ht="19.5" customHeight="1" x14ac:dyDescent="0.3">
      <c r="A2" s="546" t="s">
        <v>37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</row>
    <row r="3" spans="1:15" s="20" customFormat="1" ht="11.1" customHeight="1" x14ac:dyDescent="0.25">
      <c r="A3" s="547" t="s">
        <v>38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</row>
    <row r="4" spans="1:15" s="20" customFormat="1" ht="10.5" customHeight="1" x14ac:dyDescent="0.25">
      <c r="A4" s="484"/>
      <c r="B4" s="485"/>
      <c r="C4" s="21"/>
      <c r="D4" s="21"/>
      <c r="E4" s="21"/>
      <c r="F4" s="21"/>
      <c r="G4" s="21"/>
      <c r="H4" s="21"/>
    </row>
    <row r="5" spans="1:15" s="20" customFormat="1" ht="15" customHeight="1" x14ac:dyDescent="0.3">
      <c r="A5" s="275"/>
      <c r="B5" s="276"/>
      <c r="C5" s="543" t="s">
        <v>186</v>
      </c>
      <c r="D5" s="543"/>
      <c r="E5" s="543"/>
      <c r="F5" s="543"/>
      <c r="G5" s="543"/>
      <c r="H5" s="543"/>
      <c r="J5" s="543" t="s">
        <v>187</v>
      </c>
      <c r="K5" s="543"/>
      <c r="L5" s="543"/>
      <c r="M5" s="543"/>
      <c r="N5" s="543"/>
      <c r="O5" s="543"/>
    </row>
    <row r="6" spans="1:15" s="20" customFormat="1" ht="30.95" customHeight="1" x14ac:dyDescent="0.25">
      <c r="A6" s="277"/>
      <c r="B6" s="278"/>
      <c r="C6" s="279">
        <v>2025</v>
      </c>
      <c r="D6" s="279" t="s">
        <v>115</v>
      </c>
      <c r="E6" s="279">
        <v>2024</v>
      </c>
      <c r="F6" s="279" t="s">
        <v>115</v>
      </c>
      <c r="G6" s="280" t="s">
        <v>101</v>
      </c>
      <c r="H6" s="280" t="s">
        <v>154</v>
      </c>
      <c r="J6" s="279">
        <v>2025</v>
      </c>
      <c r="K6" s="279" t="s">
        <v>115</v>
      </c>
      <c r="L6" s="279">
        <v>2024</v>
      </c>
      <c r="M6" s="279" t="s">
        <v>115</v>
      </c>
      <c r="N6" s="280" t="s">
        <v>101</v>
      </c>
      <c r="O6" s="280" t="s">
        <v>154</v>
      </c>
    </row>
    <row r="7" spans="1:15" s="20" customFormat="1" ht="15" customHeight="1" x14ac:dyDescent="0.2">
      <c r="A7" s="281" t="s">
        <v>87</v>
      </c>
      <c r="B7" s="282"/>
      <c r="C7" s="233">
        <v>6566.4889811186567</v>
      </c>
      <c r="D7" s="234"/>
      <c r="E7" s="233">
        <v>6445.2584036415701</v>
      </c>
      <c r="F7" s="234"/>
      <c r="G7" s="235">
        <f t="shared" ref="G7:G20" si="0">+C7/E7-1</f>
        <v>1.8809265646912099E-2</v>
      </c>
      <c r="H7" s="120">
        <v>1.8809265646912099E-2</v>
      </c>
      <c r="J7" s="233">
        <v>24812.896840012443</v>
      </c>
      <c r="K7" s="234"/>
      <c r="L7" s="233">
        <v>24929.214176886184</v>
      </c>
      <c r="M7" s="234"/>
      <c r="N7" s="235">
        <f t="shared" ref="N7:N15" si="1">+J7/L7-1</f>
        <v>-4.6659046710580965E-3</v>
      </c>
      <c r="O7" s="120">
        <v>-4.6659692511060724E-3</v>
      </c>
    </row>
    <row r="8" spans="1:15" s="20" customFormat="1" ht="15" customHeight="1" x14ac:dyDescent="0.2">
      <c r="A8" s="283" t="s">
        <v>88</v>
      </c>
      <c r="B8" s="282"/>
      <c r="C8" s="236">
        <v>1093.6016446286019</v>
      </c>
      <c r="D8" s="237"/>
      <c r="E8" s="236">
        <v>1079.0877753468651</v>
      </c>
      <c r="F8" s="233"/>
      <c r="G8" s="238">
        <f t="shared" si="0"/>
        <v>1.3450128537570993E-2</v>
      </c>
      <c r="H8" s="238">
        <v>1.3450128537570993E-2</v>
      </c>
      <c r="J8" s="236">
        <v>4150.4092143374655</v>
      </c>
      <c r="K8" s="237"/>
      <c r="L8" s="236">
        <v>4224.6418170968564</v>
      </c>
      <c r="M8" s="233"/>
      <c r="N8" s="238">
        <f t="shared" si="1"/>
        <v>-1.7571336452471886E-2</v>
      </c>
      <c r="O8" s="238">
        <v>-1.7571373329483109E-2</v>
      </c>
    </row>
    <row r="9" spans="1:15" s="20" customFormat="1" ht="15" customHeight="1" thickBot="1" x14ac:dyDescent="0.25">
      <c r="A9" s="22" t="s">
        <v>39</v>
      </c>
      <c r="B9" s="282"/>
      <c r="C9" s="239">
        <v>68.346034579319337</v>
      </c>
      <c r="D9" s="240"/>
      <c r="E9" s="239">
        <v>67.453701841507055</v>
      </c>
      <c r="F9" s="241"/>
      <c r="G9" s="120">
        <f t="shared" si="0"/>
        <v>1.3228817892144029E-2</v>
      </c>
      <c r="H9" s="120"/>
      <c r="J9" s="239">
        <v>68.086036347703157</v>
      </c>
      <c r="K9" s="240"/>
      <c r="L9" s="239">
        <v>64.229782711301539</v>
      </c>
      <c r="M9" s="241"/>
      <c r="N9" s="120">
        <f t="shared" si="1"/>
        <v>6.0038403893324821E-2</v>
      </c>
      <c r="O9" s="120"/>
    </row>
    <row r="10" spans="1:15" s="20" customFormat="1" ht="15" customHeight="1" x14ac:dyDescent="0.2">
      <c r="A10" s="284" t="s">
        <v>40</v>
      </c>
      <c r="B10" s="282"/>
      <c r="C10" s="242">
        <v>77492.66609253292</v>
      </c>
      <c r="D10" s="243"/>
      <c r="E10" s="242">
        <v>75302.45833503452</v>
      </c>
      <c r="F10" s="243"/>
      <c r="G10" s="244">
        <f t="shared" si="0"/>
        <v>2.9085474842717174E-2</v>
      </c>
      <c r="H10" s="244"/>
      <c r="J10" s="242">
        <v>291146.55837251042</v>
      </c>
      <c r="K10" s="243"/>
      <c r="L10" s="242">
        <v>279030.41830888222</v>
      </c>
      <c r="M10" s="243"/>
      <c r="N10" s="244">
        <f t="shared" si="1"/>
        <v>4.3422291150407188E-2</v>
      </c>
      <c r="O10" s="244"/>
    </row>
    <row r="11" spans="1:15" s="20" customFormat="1" ht="15" customHeight="1" thickBot="1" x14ac:dyDescent="0.25">
      <c r="A11" s="285" t="s">
        <v>41</v>
      </c>
      <c r="B11" s="282"/>
      <c r="C11" s="245">
        <v>257.08320478407938</v>
      </c>
      <c r="D11" s="246"/>
      <c r="E11" s="245">
        <v>225.51228272971196</v>
      </c>
      <c r="F11" s="233"/>
      <c r="G11" s="120">
        <f t="shared" si="0"/>
        <v>0.13999646348401695</v>
      </c>
      <c r="H11" s="233"/>
      <c r="J11" s="245">
        <v>599.09599909828137</v>
      </c>
      <c r="K11" s="246"/>
      <c r="L11" s="245">
        <v>762.80112799344192</v>
      </c>
      <c r="M11" s="233"/>
      <c r="N11" s="120">
        <f t="shared" si="1"/>
        <v>-0.21461049661238574</v>
      </c>
      <c r="O11" s="233"/>
    </row>
    <row r="12" spans="1:15" s="20" customFormat="1" ht="15" customHeight="1" thickBot="1" x14ac:dyDescent="0.25">
      <c r="A12" s="281" t="s">
        <v>89</v>
      </c>
      <c r="B12" s="282"/>
      <c r="C12" s="247">
        <v>77749.74929731703</v>
      </c>
      <c r="D12" s="248">
        <f t="shared" ref="D12:D20" si="2">+C12/$C$12</f>
        <v>1</v>
      </c>
      <c r="E12" s="247">
        <v>75527.970617764237</v>
      </c>
      <c r="F12" s="248">
        <f t="shared" ref="F12:F20" si="3">+E12/$E$12</f>
        <v>1</v>
      </c>
      <c r="G12" s="248">
        <f t="shared" si="0"/>
        <v>2.9416634147326537E-2</v>
      </c>
      <c r="H12" s="249">
        <v>6.0324633297317742E-2</v>
      </c>
      <c r="J12" s="247">
        <v>291745.65437160869</v>
      </c>
      <c r="K12" s="248">
        <f t="shared" ref="K12:K20" si="4">J12/$J$12</f>
        <v>1</v>
      </c>
      <c r="L12" s="247">
        <v>279793.21943687578</v>
      </c>
      <c r="M12" s="248">
        <f t="shared" ref="M12:M20" si="5">+L12/$L$12</f>
        <v>1</v>
      </c>
      <c r="N12" s="248">
        <f t="shared" si="1"/>
        <v>4.2718815555248035E-2</v>
      </c>
      <c r="O12" s="249">
        <v>6.5279295206700061E-2</v>
      </c>
    </row>
    <row r="13" spans="1:15" s="20" customFormat="1" ht="15" customHeight="1" thickBot="1" x14ac:dyDescent="0.25">
      <c r="A13" s="286" t="s">
        <v>42</v>
      </c>
      <c r="B13" s="282"/>
      <c r="C13" s="250">
        <v>41429.24587558987</v>
      </c>
      <c r="D13" s="248">
        <f t="shared" si="2"/>
        <v>0.53285375515698929</v>
      </c>
      <c r="E13" s="250">
        <v>39833.393894414767</v>
      </c>
      <c r="F13" s="248">
        <f t="shared" si="3"/>
        <v>0.52739923459622151</v>
      </c>
      <c r="G13" s="248">
        <f t="shared" si="0"/>
        <v>4.006316874241711E-2</v>
      </c>
      <c r="H13" s="120"/>
      <c r="J13" s="250">
        <v>158570.13503700719</v>
      </c>
      <c r="K13" s="248">
        <f t="shared" si="4"/>
        <v>0.54352184055166675</v>
      </c>
      <c r="L13" s="250">
        <v>151057.4248429549</v>
      </c>
      <c r="M13" s="248">
        <f t="shared" si="5"/>
        <v>0.53988951250133854</v>
      </c>
      <c r="N13" s="248">
        <f t="shared" si="1"/>
        <v>4.9734133902141986E-2</v>
      </c>
      <c r="O13" s="120"/>
    </row>
    <row r="14" spans="1:15" s="23" customFormat="1" ht="15" customHeight="1" thickBot="1" x14ac:dyDescent="0.25">
      <c r="A14" s="287" t="s">
        <v>2</v>
      </c>
      <c r="B14" s="288"/>
      <c r="C14" s="251">
        <v>36320.503421727146</v>
      </c>
      <c r="D14" s="248">
        <f t="shared" si="2"/>
        <v>0.46714624484301054</v>
      </c>
      <c r="E14" s="251">
        <v>35694.576723349455</v>
      </c>
      <c r="F14" s="248">
        <f t="shared" si="3"/>
        <v>0.47260076540377827</v>
      </c>
      <c r="G14" s="249">
        <f t="shared" si="0"/>
        <v>1.7535624619642753E-2</v>
      </c>
      <c r="H14" s="252">
        <v>4.6377841800211206E-2</v>
      </c>
      <c r="J14" s="251">
        <v>133175.51933460159</v>
      </c>
      <c r="K14" s="248">
        <f t="shared" si="4"/>
        <v>0.45647815944833353</v>
      </c>
      <c r="L14" s="251">
        <v>128735.79459392083</v>
      </c>
      <c r="M14" s="248">
        <f t="shared" si="5"/>
        <v>0.46011048749866129</v>
      </c>
      <c r="N14" s="249">
        <f t="shared" si="1"/>
        <v>3.4487104031052596E-2</v>
      </c>
      <c r="O14" s="252">
        <v>5.2263491727044142E-2</v>
      </c>
    </row>
    <row r="15" spans="1:15" s="20" customFormat="1" ht="15" customHeight="1" x14ac:dyDescent="0.2">
      <c r="A15" s="284" t="s">
        <v>43</v>
      </c>
      <c r="B15" s="282"/>
      <c r="C15" s="242">
        <v>23532.029265104993</v>
      </c>
      <c r="D15" s="244">
        <f t="shared" si="2"/>
        <v>0.30266373175195604</v>
      </c>
      <c r="E15" s="242">
        <v>23882.807637187827</v>
      </c>
      <c r="F15" s="248">
        <f t="shared" si="3"/>
        <v>0.31621143057126672</v>
      </c>
      <c r="G15" s="244">
        <f t="shared" si="0"/>
        <v>-1.4687484713339916E-2</v>
      </c>
      <c r="H15" s="244"/>
      <c r="J15" s="242">
        <v>91707.829384018958</v>
      </c>
      <c r="K15" s="244">
        <f t="shared" si="4"/>
        <v>0.31434171515441611</v>
      </c>
      <c r="L15" s="242">
        <v>88100.810630303487</v>
      </c>
      <c r="M15" s="244">
        <f t="shared" si="5"/>
        <v>0.31487829050188948</v>
      </c>
      <c r="N15" s="506">
        <f t="shared" si="1"/>
        <v>4.0941947388561051E-2</v>
      </c>
      <c r="O15" s="244"/>
    </row>
    <row r="16" spans="1:15" s="20" customFormat="1" ht="15" customHeight="1" x14ac:dyDescent="0.2">
      <c r="A16" s="289" t="s">
        <v>44</v>
      </c>
      <c r="B16" s="282"/>
      <c r="C16" s="253">
        <v>-817.27518743614542</v>
      </c>
      <c r="D16" s="503">
        <f t="shared" si="2"/>
        <v>-1.0511611867851357E-2</v>
      </c>
      <c r="E16" s="253">
        <v>-253.16170212096509</v>
      </c>
      <c r="F16" s="505">
        <f t="shared" si="3"/>
        <v>-3.3518933456080607E-3</v>
      </c>
      <c r="G16" s="238">
        <f>+C16/E16-1</f>
        <v>2.2282733943921622</v>
      </c>
      <c r="H16" s="238"/>
      <c r="J16" s="253">
        <v>-1085.9292384883629</v>
      </c>
      <c r="K16" s="238">
        <f t="shared" si="4"/>
        <v>-3.7221779389562705E-3</v>
      </c>
      <c r="L16" s="253">
        <v>687.81457877139303</v>
      </c>
      <c r="M16" s="503">
        <f t="shared" si="5"/>
        <v>2.4582960950794985E-3</v>
      </c>
      <c r="N16" s="235" t="s">
        <v>16</v>
      </c>
      <c r="O16" s="238"/>
    </row>
    <row r="17" spans="1:15" s="20" customFormat="1" ht="25.5" customHeight="1" thickBot="1" x14ac:dyDescent="0.25">
      <c r="A17" s="290" t="s">
        <v>90</v>
      </c>
      <c r="B17" s="282"/>
      <c r="C17" s="254">
        <v>-96.454364805171807</v>
      </c>
      <c r="D17" s="504">
        <f t="shared" si="2"/>
        <v>-1.2405746086244967E-3</v>
      </c>
      <c r="E17" s="254">
        <v>-27.323036534895699</v>
      </c>
      <c r="F17" s="505">
        <f>+E17/$E$12</f>
        <v>-3.6176050159183413E-4</v>
      </c>
      <c r="G17" s="255">
        <f t="shared" si="0"/>
        <v>2.5301480742078142</v>
      </c>
      <c r="H17" s="255"/>
      <c r="J17" s="254">
        <v>-382.9874083313203</v>
      </c>
      <c r="K17" s="120">
        <f t="shared" si="4"/>
        <v>-1.3127441749089196E-3</v>
      </c>
      <c r="L17" s="254">
        <v>-193.6066441373944</v>
      </c>
      <c r="M17" s="235">
        <f t="shared" si="5"/>
        <v>-6.9196331679179253E-4</v>
      </c>
      <c r="N17" s="255">
        <f>+J17/L17-1</f>
        <v>0.97817285681337696</v>
      </c>
      <c r="O17" s="255"/>
    </row>
    <row r="18" spans="1:15" s="23" customFormat="1" ht="15" customHeight="1" thickBot="1" x14ac:dyDescent="0.25">
      <c r="A18" s="291" t="s">
        <v>149</v>
      </c>
      <c r="B18" s="292"/>
      <c r="C18" s="251">
        <v>13702.203708863466</v>
      </c>
      <c r="D18" s="249">
        <f t="shared" si="2"/>
        <v>0.1762346995675303</v>
      </c>
      <c r="E18" s="251">
        <v>12092.253824817491</v>
      </c>
      <c r="F18" s="248">
        <f t="shared" si="3"/>
        <v>0.16010298867971151</v>
      </c>
      <c r="G18" s="249">
        <f t="shared" si="0"/>
        <v>0.1331389422823559</v>
      </c>
      <c r="H18" s="249">
        <v>0.1673901368322217</v>
      </c>
      <c r="J18" s="251">
        <v>42936.606597402315</v>
      </c>
      <c r="K18" s="249">
        <f t="shared" si="4"/>
        <v>0.14717136640778256</v>
      </c>
      <c r="L18" s="251">
        <v>40140.776028983353</v>
      </c>
      <c r="M18" s="248">
        <f t="shared" si="5"/>
        <v>0.14346586421848412</v>
      </c>
      <c r="N18" s="120">
        <f>+J18/L18-1</f>
        <v>6.9650635712679154E-2</v>
      </c>
      <c r="O18" s="249">
        <v>7.0270406297545884E-2</v>
      </c>
    </row>
    <row r="19" spans="1:15" s="23" customFormat="1" ht="15" customHeight="1" x14ac:dyDescent="0.2">
      <c r="A19" s="293" t="s">
        <v>45</v>
      </c>
      <c r="B19" s="294"/>
      <c r="C19" s="242">
        <v>145.15403887386856</v>
      </c>
      <c r="D19" s="256">
        <f t="shared" si="2"/>
        <v>1.8669389957618487E-3</v>
      </c>
      <c r="E19" s="242">
        <v>-35.817231648012481</v>
      </c>
      <c r="F19" s="256">
        <f t="shared" si="3"/>
        <v>-4.7422473230848651E-4</v>
      </c>
      <c r="G19" s="256" t="s">
        <v>16</v>
      </c>
      <c r="H19" s="235"/>
      <c r="J19" s="242">
        <v>450.56963324740218</v>
      </c>
      <c r="K19" s="256">
        <f t="shared" si="4"/>
        <v>1.5443919266522911E-3</v>
      </c>
      <c r="L19" s="242">
        <v>30.923285673544601</v>
      </c>
      <c r="M19" s="256">
        <f t="shared" si="5"/>
        <v>1.105219266420472E-4</v>
      </c>
      <c r="N19" s="244">
        <f>J19/L19-1</f>
        <v>13.570561421061159</v>
      </c>
      <c r="O19" s="235"/>
    </row>
    <row r="20" spans="1:15" s="23" customFormat="1" ht="28.5" customHeight="1" thickBot="1" x14ac:dyDescent="0.25">
      <c r="A20" s="22" t="s">
        <v>150</v>
      </c>
      <c r="B20" s="282"/>
      <c r="C20" s="254">
        <v>-4.7673926577490997</v>
      </c>
      <c r="D20" s="120">
        <f t="shared" si="2"/>
        <v>-6.1317145081953486E-5</v>
      </c>
      <c r="E20" s="254">
        <v>-37.4216835002374</v>
      </c>
      <c r="F20" s="120">
        <f t="shared" si="3"/>
        <v>-4.954678802323836E-4</v>
      </c>
      <c r="G20" s="238">
        <f t="shared" si="0"/>
        <v>-0.87260346911653897</v>
      </c>
      <c r="H20" s="120"/>
      <c r="J20" s="254">
        <v>-148.35976502132152</v>
      </c>
      <c r="K20" s="120">
        <f t="shared" si="4"/>
        <v>-5.0852433548967098E-4</v>
      </c>
      <c r="L20" s="254">
        <v>-112.113957458446</v>
      </c>
      <c r="M20" s="120">
        <f t="shared" si="5"/>
        <v>-4.0070291082854514E-4</v>
      </c>
      <c r="N20" s="120">
        <f>J20/L20-1</f>
        <v>0.32329433715966815</v>
      </c>
      <c r="O20" s="120"/>
    </row>
    <row r="21" spans="1:15" s="23" customFormat="1" ht="15" customHeight="1" x14ac:dyDescent="0.2">
      <c r="A21" s="295" t="s">
        <v>46</v>
      </c>
      <c r="B21" s="282"/>
      <c r="C21" s="242">
        <v>2250.1280185841997</v>
      </c>
      <c r="D21" s="243"/>
      <c r="E21" s="242">
        <v>1934.521769335619</v>
      </c>
      <c r="F21" s="244"/>
      <c r="G21" s="244">
        <f t="shared" ref="G21:G29" si="6">+C21/E21-1</f>
        <v>0.16314432551305469</v>
      </c>
      <c r="H21" s="243"/>
      <c r="J21" s="242">
        <v>8129.6723536803283</v>
      </c>
      <c r="K21" s="243"/>
      <c r="L21" s="242">
        <v>7531.7851527235043</v>
      </c>
      <c r="M21" s="244"/>
      <c r="N21" s="244">
        <f t="shared" ref="N21:N29" si="7">+J21/L21-1</f>
        <v>7.9381871473142906E-2</v>
      </c>
      <c r="O21" s="243"/>
    </row>
    <row r="22" spans="1:15" s="23" customFormat="1" ht="15" customHeight="1" thickBot="1" x14ac:dyDescent="0.25">
      <c r="A22" s="296" t="s">
        <v>47</v>
      </c>
      <c r="B22" s="297"/>
      <c r="C22" s="245">
        <v>539.49099286252238</v>
      </c>
      <c r="D22" s="120"/>
      <c r="E22" s="245">
        <v>869.62318711130251</v>
      </c>
      <c r="F22" s="120"/>
      <c r="G22" s="120">
        <f t="shared" si="6"/>
        <v>-0.37962671550353533</v>
      </c>
      <c r="H22" s="120"/>
      <c r="J22" s="245">
        <v>2369.4484536640211</v>
      </c>
      <c r="K22" s="120"/>
      <c r="L22" s="245">
        <v>3039.4915175159153</v>
      </c>
      <c r="M22" s="120"/>
      <c r="N22" s="120">
        <f t="shared" si="7"/>
        <v>-0.22044577521950126</v>
      </c>
      <c r="O22" s="120"/>
    </row>
    <row r="23" spans="1:15" s="20" customFormat="1" ht="15" customHeight="1" x14ac:dyDescent="0.2">
      <c r="A23" s="295" t="s">
        <v>48</v>
      </c>
      <c r="B23" s="297"/>
      <c r="C23" s="242">
        <v>1710.6370257216774</v>
      </c>
      <c r="D23" s="244"/>
      <c r="E23" s="242">
        <v>1064.8985822243167</v>
      </c>
      <c r="F23" s="244"/>
      <c r="G23" s="506">
        <f t="shared" si="6"/>
        <v>0.60638492179092651</v>
      </c>
      <c r="H23" s="244"/>
      <c r="J23" s="242">
        <v>5760.2239000163072</v>
      </c>
      <c r="K23" s="244"/>
      <c r="L23" s="242">
        <v>4492.2936352075876</v>
      </c>
      <c r="M23" s="244"/>
      <c r="N23" s="244">
        <f t="shared" si="7"/>
        <v>0.28224563391661039</v>
      </c>
      <c r="O23" s="244"/>
    </row>
    <row r="24" spans="1:15" s="20" customFormat="1" ht="15" customHeight="1" x14ac:dyDescent="0.2">
      <c r="A24" s="298" t="s">
        <v>49</v>
      </c>
      <c r="B24" s="282"/>
      <c r="C24" s="253">
        <v>-82.65035034673781</v>
      </c>
      <c r="D24" s="238"/>
      <c r="E24" s="253">
        <v>-56.552082951114365</v>
      </c>
      <c r="F24" s="238"/>
      <c r="G24" s="238">
        <f t="shared" si="6"/>
        <v>0.46149082462946089</v>
      </c>
      <c r="H24" s="238"/>
      <c r="J24" s="253">
        <v>-20.295538035106802</v>
      </c>
      <c r="K24" s="238"/>
      <c r="L24" s="253">
        <v>-303.8637180317117</v>
      </c>
      <c r="M24" s="238"/>
      <c r="N24" s="238">
        <f t="shared" si="7"/>
        <v>-0.93320841933162701</v>
      </c>
      <c r="O24" s="238"/>
    </row>
    <row r="25" spans="1:15" s="20" customFormat="1" ht="25.5" customHeight="1" x14ac:dyDescent="0.2">
      <c r="A25" s="298" t="s">
        <v>50</v>
      </c>
      <c r="B25" s="282"/>
      <c r="C25" s="253">
        <v>-108.20576108483382</v>
      </c>
      <c r="D25" s="237"/>
      <c r="E25" s="253">
        <v>-61.31138961022797</v>
      </c>
      <c r="F25" s="238"/>
      <c r="G25" s="238">
        <f t="shared" si="6"/>
        <v>0.76485579225532563</v>
      </c>
      <c r="H25" s="237"/>
      <c r="J25" s="253">
        <v>-383.24732424409439</v>
      </c>
      <c r="K25" s="237"/>
      <c r="L25" s="253">
        <v>-215.5584404236545</v>
      </c>
      <c r="M25" s="238"/>
      <c r="N25" s="238">
        <f t="shared" si="7"/>
        <v>0.77792770949199341</v>
      </c>
      <c r="O25" s="237"/>
    </row>
    <row r="26" spans="1:15" s="23" customFormat="1" ht="15" customHeight="1" thickBot="1" x14ac:dyDescent="0.25">
      <c r="A26" s="296" t="s">
        <v>51</v>
      </c>
      <c r="B26" s="297"/>
      <c r="C26" s="254">
        <v>-162.3777572207583</v>
      </c>
      <c r="D26" s="255"/>
      <c r="E26" s="254">
        <v>33.440839458907995</v>
      </c>
      <c r="F26" s="120"/>
      <c r="G26" s="238" t="s">
        <v>16</v>
      </c>
      <c r="H26" s="120"/>
      <c r="J26" s="254">
        <v>-411.66760460868875</v>
      </c>
      <c r="K26" s="255"/>
      <c r="L26" s="254">
        <v>-67.36138149229042</v>
      </c>
      <c r="M26" s="120"/>
      <c r="N26" s="238">
        <f t="shared" si="7"/>
        <v>5.1113295999697472</v>
      </c>
      <c r="O26" s="120"/>
    </row>
    <row r="27" spans="1:15" s="20" customFormat="1" ht="15" customHeight="1" thickBot="1" x14ac:dyDescent="0.25">
      <c r="A27" s="290" t="s">
        <v>52</v>
      </c>
      <c r="B27" s="294"/>
      <c r="C27" s="257">
        <v>1357.4031570693473</v>
      </c>
      <c r="D27" s="258"/>
      <c r="E27" s="257">
        <v>980.47594912188208</v>
      </c>
      <c r="F27" s="259"/>
      <c r="G27" s="248">
        <f t="shared" si="6"/>
        <v>0.38443289535561043</v>
      </c>
      <c r="H27" s="248"/>
      <c r="J27" s="257">
        <v>4945.013433128418</v>
      </c>
      <c r="K27" s="258"/>
      <c r="L27" s="257">
        <v>3905.5100952599309</v>
      </c>
      <c r="M27" s="259"/>
      <c r="N27" s="248">
        <f t="shared" si="7"/>
        <v>0.26616326997339468</v>
      </c>
      <c r="O27" s="248"/>
    </row>
    <row r="28" spans="1:15" s="20" customFormat="1" ht="15" customHeight="1" x14ac:dyDescent="0.2">
      <c r="A28" s="299" t="s">
        <v>53</v>
      </c>
      <c r="B28" s="282"/>
      <c r="C28" s="242">
        <v>12204.413905578002</v>
      </c>
      <c r="D28" s="244"/>
      <c r="E28" s="242">
        <v>11185.016790843862</v>
      </c>
      <c r="F28" s="244"/>
      <c r="G28" s="244">
        <f t="shared" si="6"/>
        <v>9.1139524758570456E-2</v>
      </c>
      <c r="H28" s="244"/>
      <c r="J28" s="242">
        <v>37689.383296047825</v>
      </c>
      <c r="K28" s="244"/>
      <c r="L28" s="242">
        <v>36316.45660550832</v>
      </c>
      <c r="M28" s="244"/>
      <c r="N28" s="244">
        <f t="shared" si="7"/>
        <v>3.7804533230019643E-2</v>
      </c>
      <c r="O28" s="244"/>
    </row>
    <row r="29" spans="1:15" s="20" customFormat="1" ht="15" customHeight="1" x14ac:dyDescent="0.2">
      <c r="A29" s="300" t="s">
        <v>54</v>
      </c>
      <c r="B29" s="282"/>
      <c r="C29" s="253">
        <v>4314.7976564679857</v>
      </c>
      <c r="D29" s="237"/>
      <c r="E29" s="253">
        <v>3685.9011393226274</v>
      </c>
      <c r="F29" s="238"/>
      <c r="G29" s="238">
        <f t="shared" si="6"/>
        <v>0.17062218800066176</v>
      </c>
      <c r="H29" s="237"/>
      <c r="J29" s="253">
        <v>12673.783632662724</v>
      </c>
      <c r="K29" s="237"/>
      <c r="L29" s="253">
        <v>11767.682567930728</v>
      </c>
      <c r="M29" s="238"/>
      <c r="N29" s="238">
        <f t="shared" si="7"/>
        <v>7.6999108320724208E-2</v>
      </c>
      <c r="O29" s="237"/>
    </row>
    <row r="30" spans="1:15" s="20" customFormat="1" ht="15" customHeight="1" thickBot="1" x14ac:dyDescent="0.25">
      <c r="A30" s="290" t="s">
        <v>55</v>
      </c>
      <c r="B30" s="292"/>
      <c r="C30" s="245">
        <v>0</v>
      </c>
      <c r="D30" s="120"/>
      <c r="E30" s="245">
        <v>0</v>
      </c>
      <c r="F30" s="120"/>
      <c r="G30" s="120" t="s">
        <v>16</v>
      </c>
      <c r="H30" s="120"/>
      <c r="J30" s="245">
        <v>0</v>
      </c>
      <c r="K30" s="120"/>
      <c r="L30" s="245">
        <v>0</v>
      </c>
      <c r="M30" s="120"/>
      <c r="N30" s="120" t="s">
        <v>16</v>
      </c>
      <c r="O30" s="120"/>
    </row>
    <row r="31" spans="1:15" s="20" customFormat="1" ht="15" customHeight="1" thickBot="1" x14ac:dyDescent="0.25">
      <c r="A31" s="301" t="s">
        <v>56</v>
      </c>
      <c r="B31" s="22"/>
      <c r="C31" s="245">
        <v>7889.6162491100158</v>
      </c>
      <c r="D31" s="260"/>
      <c r="E31" s="245">
        <v>7499.115651521236</v>
      </c>
      <c r="F31" s="261"/>
      <c r="G31" s="261">
        <f>+C31/E31-1</f>
        <v>5.2072886422222853E-2</v>
      </c>
      <c r="H31" s="262"/>
      <c r="J31" s="245">
        <v>25015.599663385092</v>
      </c>
      <c r="K31" s="260"/>
      <c r="L31" s="245">
        <v>24548.774037577597</v>
      </c>
      <c r="M31" s="261"/>
      <c r="N31" s="261">
        <f>+J31/L31-1</f>
        <v>1.9016250061730577E-2</v>
      </c>
      <c r="O31" s="262"/>
    </row>
    <row r="32" spans="1:15" s="20" customFormat="1" ht="24.75" customHeight="1" thickBot="1" x14ac:dyDescent="0.3">
      <c r="A32" s="302" t="s">
        <v>57</v>
      </c>
      <c r="B32" s="292"/>
      <c r="C32" s="247">
        <v>7500.9915882968216</v>
      </c>
      <c r="D32" s="261">
        <f>+C32/$C$12</f>
        <v>9.6476087139687583E-2</v>
      </c>
      <c r="E32" s="247">
        <v>7285.8728533504518</v>
      </c>
      <c r="F32" s="507">
        <f>+E32/$E$12</f>
        <v>9.6465889309050354E-2</v>
      </c>
      <c r="G32" s="507">
        <f>+C32/E32-1</f>
        <v>2.9525458277445349E-2</v>
      </c>
      <c r="H32" s="483">
        <v>5.8492930204667948E-2</v>
      </c>
      <c r="J32" s="247">
        <v>23844.517600374456</v>
      </c>
      <c r="K32" s="261">
        <f>J32/$J$12</f>
        <v>8.1730497928866122E-2</v>
      </c>
      <c r="L32" s="247">
        <v>23728.583933039827</v>
      </c>
      <c r="M32" s="507">
        <f>+L32/$L$12</f>
        <v>8.4807573181355234E-2</v>
      </c>
      <c r="N32" s="507">
        <f>+J32/L32-1</f>
        <v>4.8858232611683761E-3</v>
      </c>
      <c r="O32" s="483">
        <v>-6.0800767269233447E-3</v>
      </c>
    </row>
    <row r="33" spans="1:15" s="20" customFormat="1" ht="15" customHeight="1" thickBot="1" x14ac:dyDescent="0.3">
      <c r="A33" s="303" t="s">
        <v>24</v>
      </c>
      <c r="B33" s="39"/>
      <c r="C33" s="263">
        <v>388.62466081319462</v>
      </c>
      <c r="D33" s="264">
        <f>+C33/$C$12</f>
        <v>4.998404037639838E-3</v>
      </c>
      <c r="E33" s="263">
        <v>213.24279817078391</v>
      </c>
      <c r="F33" s="261">
        <f>+E33/$E$12</f>
        <v>2.823361946926574E-3</v>
      </c>
      <c r="G33" s="261">
        <f>+C33/E33-1</f>
        <v>0.82245151605049394</v>
      </c>
      <c r="H33" s="262"/>
      <c r="J33" s="263">
        <v>1171.0820630106377</v>
      </c>
      <c r="K33" s="264">
        <f>J33/$J$12</f>
        <v>4.0140514364576663E-3</v>
      </c>
      <c r="L33" s="263">
        <v>820.19010453777298</v>
      </c>
      <c r="M33" s="261">
        <f>+L33/$L$12</f>
        <v>2.9314152293916339E-3</v>
      </c>
      <c r="N33" s="261">
        <f>+J33/L33-1</f>
        <v>0.42781783946371044</v>
      </c>
      <c r="O33" s="262"/>
    </row>
    <row r="34" spans="1:15" s="20" customFormat="1" ht="12.95" customHeight="1" x14ac:dyDescent="0.25">
      <c r="A34" s="304"/>
      <c r="B34" s="305"/>
      <c r="C34" s="306"/>
      <c r="D34" s="307"/>
      <c r="E34" s="306"/>
      <c r="F34" s="308"/>
      <c r="G34" s="309"/>
      <c r="H34" s="309"/>
      <c r="J34" s="306"/>
      <c r="K34" s="307"/>
      <c r="L34" s="306"/>
      <c r="M34" s="308"/>
      <c r="N34" s="309"/>
      <c r="O34" s="309"/>
    </row>
    <row r="35" spans="1:15" s="20" customFormat="1" ht="30.95" customHeight="1" x14ac:dyDescent="0.25">
      <c r="A35" s="486" t="s">
        <v>164</v>
      </c>
      <c r="C35" s="279">
        <f>+C6</f>
        <v>2025</v>
      </c>
      <c r="D35" s="310" t="str">
        <f>D6</f>
        <v>% de Ing.</v>
      </c>
      <c r="E35" s="279">
        <f>+E6</f>
        <v>2024</v>
      </c>
      <c r="F35" s="310" t="str">
        <f>D35</f>
        <v>% de Ing.</v>
      </c>
      <c r="G35" s="280" t="s">
        <v>101</v>
      </c>
      <c r="H35" s="280" t="s">
        <v>154</v>
      </c>
      <c r="J35" s="279">
        <f>+J6</f>
        <v>2025</v>
      </c>
      <c r="K35" s="310" t="str">
        <f>K6</f>
        <v>% de Ing.</v>
      </c>
      <c r="L35" s="279">
        <f>+L6</f>
        <v>2024</v>
      </c>
      <c r="M35" s="310" t="str">
        <f>K35</f>
        <v>% de Ing.</v>
      </c>
      <c r="N35" s="280" t="s">
        <v>101</v>
      </c>
      <c r="O35" s="280" t="s">
        <v>154</v>
      </c>
    </row>
    <row r="36" spans="1:15" s="20" customFormat="1" ht="15" customHeight="1" thickBot="1" x14ac:dyDescent="0.25">
      <c r="A36" s="311" t="s">
        <v>151</v>
      </c>
      <c r="B36" s="312"/>
      <c r="C36" s="265">
        <v>13702.203708863466</v>
      </c>
      <c r="D36" s="255">
        <f>+C36/C$12</f>
        <v>0.1762346995675303</v>
      </c>
      <c r="E36" s="265">
        <v>12092.253824817491</v>
      </c>
      <c r="F36" s="255">
        <f>+E36/$E$12</f>
        <v>0.16010298867971151</v>
      </c>
      <c r="G36" s="255">
        <f>C36/E36-1</f>
        <v>0.1331389422823559</v>
      </c>
      <c r="H36" s="478">
        <v>0.1673901368322217</v>
      </c>
      <c r="J36" s="265">
        <v>42936.606597402315</v>
      </c>
      <c r="K36" s="255">
        <f>+J36/J$12</f>
        <v>0.14717136640778256</v>
      </c>
      <c r="L36" s="265">
        <v>40140.776028983353</v>
      </c>
      <c r="M36" s="255">
        <f>+L36/$L$12</f>
        <v>0.14346586421848412</v>
      </c>
      <c r="N36" s="255">
        <v>6.9650635712679154E-2</v>
      </c>
      <c r="O36" s="478">
        <v>7.0270406297545884E-2</v>
      </c>
    </row>
    <row r="37" spans="1:15" s="20" customFormat="1" ht="15" customHeight="1" x14ac:dyDescent="0.2">
      <c r="A37" s="313" t="s">
        <v>58</v>
      </c>
      <c r="B37" s="23"/>
      <c r="C37" s="266">
        <v>3356.9221121853484</v>
      </c>
      <c r="D37" s="267"/>
      <c r="E37" s="266">
        <v>3011.5239276605648</v>
      </c>
      <c r="F37" s="268"/>
      <c r="G37" s="269">
        <f t="shared" ref="G37:G40" si="8">C37/E37-1</f>
        <v>0.11469216012276506</v>
      </c>
      <c r="H37" s="270"/>
      <c r="J37" s="266">
        <v>12802.869265082923</v>
      </c>
      <c r="K37" s="267"/>
      <c r="L37" s="266">
        <v>11142.072559790877</v>
      </c>
      <c r="M37" s="268"/>
      <c r="N37" s="269">
        <v>0.14905635341897439</v>
      </c>
      <c r="O37" s="270"/>
    </row>
    <row r="38" spans="1:15" s="20" customFormat="1" ht="15" customHeight="1" thickBot="1" x14ac:dyDescent="0.25">
      <c r="A38" s="24" t="s">
        <v>59</v>
      </c>
      <c r="B38" s="305"/>
      <c r="C38" s="271">
        <v>1109.7071517990651</v>
      </c>
      <c r="D38" s="255"/>
      <c r="E38" s="271">
        <v>999.91708135433919</v>
      </c>
      <c r="F38" s="272"/>
      <c r="G38" s="255">
        <f t="shared" si="8"/>
        <v>0.10979917484359847</v>
      </c>
      <c r="H38" s="245"/>
      <c r="J38" s="271">
        <v>3370.1469859059416</v>
      </c>
      <c r="K38" s="255"/>
      <c r="L38" s="271">
        <v>4922.3748956812678</v>
      </c>
      <c r="M38" s="272"/>
      <c r="N38" s="255">
        <v>-0.31534126162093035</v>
      </c>
      <c r="O38" s="245"/>
    </row>
    <row r="39" spans="1:15" s="23" customFormat="1" ht="15" customHeight="1" thickBot="1" x14ac:dyDescent="0.25">
      <c r="A39" s="314" t="s">
        <v>165</v>
      </c>
      <c r="B39" s="305"/>
      <c r="C39" s="263">
        <v>18168.832972847882</v>
      </c>
      <c r="D39" s="255">
        <f>+C39/$C$12</f>
        <v>0.23368349270644975</v>
      </c>
      <c r="E39" s="263">
        <v>16103.694833832396</v>
      </c>
      <c r="F39" s="255">
        <f>+E39/$E$12</f>
        <v>0.21321498118002916</v>
      </c>
      <c r="G39" s="255">
        <f t="shared" si="8"/>
        <v>0.12824001946912333</v>
      </c>
      <c r="H39" s="273">
        <v>0.16364597776067025</v>
      </c>
      <c r="J39" s="263">
        <v>59109.622848391176</v>
      </c>
      <c r="K39" s="255">
        <f>+J39/$J$12</f>
        <v>0.20260669512184326</v>
      </c>
      <c r="L39" s="263">
        <v>56205.223484455506</v>
      </c>
      <c r="M39" s="255">
        <f>+L39/$L$12</f>
        <v>0.20088129225424628</v>
      </c>
      <c r="N39" s="255">
        <v>5.1674901083507585E-2</v>
      </c>
      <c r="O39" s="273">
        <v>6.8784808222918548E-2</v>
      </c>
    </row>
    <row r="40" spans="1:15" s="20" customFormat="1" ht="15" customHeight="1" thickBot="1" x14ac:dyDescent="0.3">
      <c r="A40" s="316" t="s">
        <v>158</v>
      </c>
      <c r="B40" s="315"/>
      <c r="C40" s="317">
        <v>9463.6016193447358</v>
      </c>
      <c r="D40" s="318"/>
      <c r="E40" s="317">
        <v>13777.707467003254</v>
      </c>
      <c r="F40" s="319"/>
      <c r="G40" s="274">
        <f t="shared" si="8"/>
        <v>-0.31312218364270916</v>
      </c>
      <c r="H40" s="320"/>
      <c r="J40" s="317">
        <v>26764.750091638129</v>
      </c>
      <c r="K40" s="318"/>
      <c r="L40" s="317">
        <v>29416.083033069517</v>
      </c>
      <c r="M40" s="319"/>
      <c r="N40" s="274">
        <v>-9.0132086534116862E-2</v>
      </c>
      <c r="O40" s="320"/>
    </row>
    <row r="41" spans="1:15" s="20" customFormat="1" ht="8.25" customHeight="1" x14ac:dyDescent="0.25">
      <c r="A41" s="23"/>
      <c r="B41" s="23"/>
      <c r="C41" s="23"/>
      <c r="D41" s="23"/>
      <c r="E41" s="23"/>
      <c r="F41" s="23"/>
      <c r="G41" s="23"/>
      <c r="H41" s="23"/>
    </row>
    <row r="42" spans="1:15" s="20" customFormat="1" ht="11.25" x14ac:dyDescent="0.25">
      <c r="A42" s="25"/>
      <c r="B42" s="22"/>
      <c r="C42" s="26"/>
      <c r="D42" s="27"/>
      <c r="E42" s="26"/>
      <c r="F42" s="27"/>
      <c r="G42" s="28"/>
      <c r="H42" s="29"/>
    </row>
    <row r="43" spans="1:15" s="30" customFormat="1" ht="18" customHeight="1" x14ac:dyDescent="0.2">
      <c r="A43" s="544"/>
      <c r="B43" s="544"/>
      <c r="C43" s="544"/>
      <c r="D43" s="544"/>
      <c r="E43" s="544"/>
      <c r="F43" s="544"/>
      <c r="G43" s="544"/>
      <c r="H43" s="544"/>
    </row>
    <row r="44" spans="1:15" s="20" customFormat="1" ht="11.1" customHeight="1" x14ac:dyDescent="0.25">
      <c r="A44" s="31"/>
    </row>
    <row r="45" spans="1:15" s="20" customFormat="1" ht="11.1" customHeight="1" x14ac:dyDescent="0.25">
      <c r="A45" s="544"/>
      <c r="B45" s="544"/>
      <c r="C45" s="544"/>
      <c r="D45" s="544"/>
      <c r="E45" s="544"/>
      <c r="F45" s="544"/>
      <c r="G45" s="544"/>
      <c r="H45" s="544"/>
    </row>
    <row r="46" spans="1:15" s="20" customFormat="1" ht="11.1" customHeight="1" x14ac:dyDescent="0.25">
      <c r="A46" s="549"/>
      <c r="B46" s="549"/>
      <c r="C46" s="549"/>
      <c r="D46" s="549"/>
      <c r="E46" s="549"/>
      <c r="F46" s="549"/>
      <c r="G46" s="549"/>
      <c r="H46" s="549"/>
    </row>
    <row r="47" spans="1:15" s="20" customFormat="1" ht="11.1" customHeight="1" x14ac:dyDescent="0.25">
      <c r="A47" s="549"/>
      <c r="B47" s="549"/>
      <c r="C47" s="549"/>
      <c r="D47" s="549"/>
      <c r="E47" s="549"/>
      <c r="F47" s="549"/>
      <c r="G47" s="549"/>
      <c r="H47" s="549"/>
    </row>
    <row r="48" spans="1:15" s="20" customFormat="1" ht="11.1" customHeight="1" x14ac:dyDescent="0.25">
      <c r="A48" s="550"/>
      <c r="B48" s="550"/>
      <c r="C48" s="550"/>
      <c r="D48" s="550"/>
      <c r="E48" s="550"/>
      <c r="F48" s="550"/>
      <c r="G48" s="550"/>
      <c r="H48" s="550"/>
    </row>
    <row r="49" spans="1:8" s="20" customFormat="1" ht="11.1" customHeight="1" x14ac:dyDescent="0.25">
      <c r="A49" s="548"/>
      <c r="B49" s="548"/>
      <c r="C49" s="548"/>
      <c r="D49" s="548"/>
      <c r="E49" s="548"/>
      <c r="F49" s="548"/>
      <c r="G49" s="548"/>
      <c r="H49" s="548"/>
    </row>
    <row r="50" spans="1:8" s="20" customFormat="1" ht="11.1" customHeight="1" x14ac:dyDescent="0.25">
      <c r="A50" s="548"/>
      <c r="B50" s="548"/>
      <c r="C50" s="548"/>
      <c r="D50" s="548"/>
      <c r="E50" s="548"/>
      <c r="F50" s="548"/>
      <c r="G50" s="548"/>
      <c r="H50" s="548"/>
    </row>
    <row r="51" spans="1:8" s="20" customFormat="1" ht="11.1" customHeight="1" x14ac:dyDescent="0.25">
      <c r="A51" s="548"/>
      <c r="B51" s="548"/>
      <c r="C51" s="548"/>
      <c r="D51" s="548"/>
      <c r="E51" s="548"/>
      <c r="F51" s="548"/>
      <c r="G51" s="548"/>
      <c r="H51" s="548"/>
    </row>
    <row r="52" spans="1:8" s="32" customFormat="1" ht="15.75" customHeight="1" x14ac:dyDescent="0.25">
      <c r="A52" s="548"/>
      <c r="B52" s="548"/>
      <c r="C52" s="548"/>
      <c r="D52" s="548"/>
      <c r="E52" s="548"/>
      <c r="F52" s="548"/>
      <c r="G52" s="548"/>
      <c r="H52" s="548"/>
    </row>
    <row r="53" spans="1:8" s="32" customFormat="1" ht="15.75" customHeight="1" x14ac:dyDescent="0.25">
      <c r="A53" s="549"/>
      <c r="B53" s="549"/>
      <c r="C53" s="549"/>
      <c r="D53" s="549"/>
      <c r="E53" s="549"/>
      <c r="F53" s="549"/>
      <c r="G53" s="549"/>
      <c r="H53" s="549"/>
    </row>
    <row r="54" spans="1:8" s="32" customFormat="1" ht="15.75" customHeight="1" x14ac:dyDescent="0.25">
      <c r="B54" s="33"/>
      <c r="C54" s="34"/>
      <c r="D54" s="34"/>
      <c r="E54" s="34"/>
      <c r="F54" s="34"/>
      <c r="G54" s="34"/>
      <c r="H54" s="34"/>
    </row>
    <row r="55" spans="1:8" s="32" customFormat="1" ht="15.75" customHeight="1" x14ac:dyDescent="0.25">
      <c r="A55" s="35"/>
      <c r="B55" s="33"/>
      <c r="C55" s="34"/>
      <c r="D55" s="34"/>
      <c r="E55" s="34"/>
      <c r="F55" s="34"/>
      <c r="G55" s="34"/>
      <c r="H55" s="34"/>
    </row>
    <row r="56" spans="1:8" ht="18" x14ac:dyDescent="0.25">
      <c r="A56" s="35"/>
      <c r="B56" s="33"/>
      <c r="C56" s="34"/>
      <c r="D56" s="34"/>
      <c r="E56" s="34"/>
      <c r="F56" s="34"/>
      <c r="G56" s="34"/>
      <c r="H56" s="34"/>
    </row>
    <row r="57" spans="1:8" ht="16.5" x14ac:dyDescent="0.25">
      <c r="A57" s="37"/>
      <c r="B57" s="33"/>
      <c r="C57" s="34"/>
      <c r="D57" s="34"/>
      <c r="E57" s="34"/>
      <c r="F57" s="34"/>
      <c r="G57" s="34"/>
      <c r="H57" s="34"/>
    </row>
  </sheetData>
  <mergeCells count="15">
    <mergeCell ref="A51:H51"/>
    <mergeCell ref="A52:H52"/>
    <mergeCell ref="A53:H53"/>
    <mergeCell ref="A45:H45"/>
    <mergeCell ref="A46:H46"/>
    <mergeCell ref="A47:H47"/>
    <mergeCell ref="A48:H48"/>
    <mergeCell ref="A49:H49"/>
    <mergeCell ref="A50:H50"/>
    <mergeCell ref="J5:O5"/>
    <mergeCell ref="A43:H43"/>
    <mergeCell ref="C5:H5"/>
    <mergeCell ref="A1:O1"/>
    <mergeCell ref="A2:O2"/>
    <mergeCell ref="A3:O3"/>
  </mergeCells>
  <pageMargins left="0.7" right="0.7" top="0.75" bottom="0.75" header="0.3" footer="0.3"/>
  <headerFooter>
    <oddFooter>&amp;L_x000D_&amp;1#&amp;"Aptos"&amp;14&amp;K000000 Interna</oddFooter>
  </headerFooter>
  <customProperties>
    <customPr name="EpmWorksheetKeyString_GUID" r:id="rId1"/>
  </customProperties>
  <ignoredErrors>
    <ignoredError sqref="D35 K35" 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20"/>
  <sheetViews>
    <sheetView showGridLines="0" zoomScale="148" workbookViewId="0">
      <selection sqref="A1:O20"/>
    </sheetView>
  </sheetViews>
  <sheetFormatPr baseColWidth="10" defaultRowHeight="15" x14ac:dyDescent="0.25"/>
  <cols>
    <col min="1" max="1" width="51.140625" customWidth="1"/>
    <col min="2" max="2" width="1.7109375" customWidth="1"/>
    <col min="3" max="6" width="7.7109375" customWidth="1"/>
    <col min="7" max="7" width="12.140625" customWidth="1"/>
    <col min="8" max="8" width="15.5703125" customWidth="1"/>
    <col min="9" max="9" width="2.7109375" customWidth="1"/>
    <col min="10" max="13" width="7.7109375" customWidth="1"/>
    <col min="14" max="14" width="12.5703125" customWidth="1"/>
    <col min="15" max="15" width="17.42578125" customWidth="1"/>
    <col min="16" max="16" width="11.42578125" customWidth="1"/>
  </cols>
  <sheetData>
    <row r="1" spans="1:15" x14ac:dyDescent="0.25">
      <c r="A1" s="545" t="s">
        <v>60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1:15" x14ac:dyDescent="0.25">
      <c r="A2" s="545" t="s">
        <v>61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</row>
    <row r="3" spans="1:15" x14ac:dyDescent="0.25">
      <c r="A3" s="547" t="s">
        <v>38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</row>
    <row r="4" spans="1:15" x14ac:dyDescent="0.25">
      <c r="A4" s="40"/>
      <c r="B4" s="41"/>
      <c r="C4" s="41"/>
      <c r="D4" s="41"/>
      <c r="E4" s="41"/>
      <c r="F4" s="41"/>
      <c r="G4" s="41"/>
      <c r="H4" s="41"/>
    </row>
    <row r="5" spans="1:15" ht="15" customHeight="1" x14ac:dyDescent="0.3">
      <c r="A5" s="40"/>
      <c r="B5" s="41"/>
      <c r="C5" s="543" t="s">
        <v>188</v>
      </c>
      <c r="D5" s="543"/>
      <c r="E5" s="543"/>
      <c r="F5" s="543"/>
      <c r="G5" s="543"/>
      <c r="H5" s="543"/>
      <c r="J5" s="543" t="s">
        <v>187</v>
      </c>
      <c r="K5" s="543"/>
      <c r="L5" s="543"/>
      <c r="M5" s="543"/>
      <c r="N5" s="543"/>
      <c r="O5" s="543"/>
    </row>
    <row r="6" spans="1:15" x14ac:dyDescent="0.25">
      <c r="A6" s="333"/>
      <c r="B6" s="334"/>
      <c r="C6" s="335">
        <v>2025</v>
      </c>
      <c r="D6" s="336" t="s">
        <v>115</v>
      </c>
      <c r="E6" s="335">
        <v>2024</v>
      </c>
      <c r="F6" s="336" t="str">
        <f>D6</f>
        <v>% de Ing.</v>
      </c>
      <c r="G6" s="335" t="s">
        <v>101</v>
      </c>
      <c r="H6" s="335" t="s">
        <v>155</v>
      </c>
      <c r="J6" s="335">
        <v>2025</v>
      </c>
      <c r="K6" s="336" t="s">
        <v>115</v>
      </c>
      <c r="L6" s="335">
        <v>2024</v>
      </c>
      <c r="M6" s="336" t="str">
        <f>K6</f>
        <v>% de Ing.</v>
      </c>
      <c r="N6" s="335" t="s">
        <v>101</v>
      </c>
      <c r="O6" s="335" t="s">
        <v>155</v>
      </c>
    </row>
    <row r="7" spans="1:15" x14ac:dyDescent="0.25">
      <c r="A7" s="337" t="s">
        <v>91</v>
      </c>
      <c r="B7" s="282"/>
      <c r="C7" s="234">
        <v>3065.6213719226571</v>
      </c>
      <c r="D7" s="234"/>
      <c r="E7" s="234">
        <v>3091.7313551975817</v>
      </c>
      <c r="F7" s="234"/>
      <c r="G7" s="235">
        <v>-8.4451009079525852E-3</v>
      </c>
      <c r="H7" s="235">
        <v>-8.4451009079526962E-3</v>
      </c>
      <c r="J7" s="234">
        <v>12411.366192990434</v>
      </c>
      <c r="K7" s="234"/>
      <c r="L7" s="234">
        <v>12926.579918516109</v>
      </c>
      <c r="M7" s="234"/>
      <c r="N7" s="235">
        <v>-3.9856924938643679E-2</v>
      </c>
      <c r="O7" s="235">
        <v>-3.9857045079400133E-2</v>
      </c>
    </row>
    <row r="8" spans="1:15" x14ac:dyDescent="0.25">
      <c r="A8" s="338" t="s">
        <v>92</v>
      </c>
      <c r="B8" s="282"/>
      <c r="C8" s="237">
        <v>589.51093500506499</v>
      </c>
      <c r="D8" s="237"/>
      <c r="E8" s="237">
        <v>589.60642281693902</v>
      </c>
      <c r="F8" s="237"/>
      <c r="G8" s="238">
        <v>-1.6195178373024088E-4</v>
      </c>
      <c r="H8" s="238">
        <v>-1.6195178373024088E-4</v>
      </c>
      <c r="J8" s="237">
        <v>2391.7395096661439</v>
      </c>
      <c r="K8" s="237"/>
      <c r="L8" s="237">
        <v>2494.0693492899563</v>
      </c>
      <c r="M8" s="237"/>
      <c r="N8" s="238">
        <v>-4.1029267952370718E-2</v>
      </c>
      <c r="O8" s="238">
        <v>-4.1029328925908937E-2</v>
      </c>
    </row>
    <row r="9" spans="1:15" ht="15.75" thickBot="1" x14ac:dyDescent="0.3">
      <c r="A9" s="339" t="s">
        <v>39</v>
      </c>
      <c r="B9" s="282"/>
      <c r="C9" s="321">
        <v>70.606251431456201</v>
      </c>
      <c r="D9" s="321"/>
      <c r="E9" s="321">
        <v>69.657912578399419</v>
      </c>
      <c r="F9" s="322"/>
      <c r="G9" s="255">
        <v>1.3614230142044992E-2</v>
      </c>
      <c r="H9" s="322"/>
      <c r="J9" s="321">
        <v>70.162590453222492</v>
      </c>
      <c r="K9" s="321"/>
      <c r="L9" s="321">
        <v>66.482952260771029</v>
      </c>
      <c r="M9" s="322"/>
      <c r="N9" s="255">
        <v>5.5347093763504107E-2</v>
      </c>
      <c r="O9" s="322"/>
    </row>
    <row r="10" spans="1:15" x14ac:dyDescent="0.25">
      <c r="A10" s="340" t="s">
        <v>40</v>
      </c>
      <c r="B10" s="282"/>
      <c r="C10" s="242">
        <v>42186.226547018065</v>
      </c>
      <c r="D10" s="243"/>
      <c r="E10" s="257">
        <v>41517.17722557755</v>
      </c>
      <c r="F10" s="323"/>
      <c r="G10" s="243"/>
      <c r="H10" s="323"/>
      <c r="J10" s="242">
        <v>169595.40657295298</v>
      </c>
      <c r="K10" s="243"/>
      <c r="L10" s="257">
        <v>166972.44996486368</v>
      </c>
      <c r="M10" s="323"/>
      <c r="N10" s="243"/>
      <c r="O10" s="323"/>
    </row>
    <row r="11" spans="1:15" ht="15.75" thickBot="1" x14ac:dyDescent="0.3">
      <c r="A11" s="339" t="s">
        <v>144</v>
      </c>
      <c r="B11" s="282"/>
      <c r="C11" s="254">
        <v>12.355556385736801</v>
      </c>
      <c r="D11" s="322"/>
      <c r="E11" s="324">
        <v>22.748582458540398</v>
      </c>
      <c r="F11" s="241"/>
      <c r="G11" s="322"/>
      <c r="H11" s="241"/>
      <c r="J11" s="254">
        <v>45.511047176390299</v>
      </c>
      <c r="K11" s="322"/>
      <c r="L11" s="324">
        <v>23.850816629929302</v>
      </c>
      <c r="M11" s="241"/>
      <c r="N11" s="322"/>
      <c r="O11" s="241"/>
    </row>
    <row r="12" spans="1:15" ht="15.75" thickBot="1" x14ac:dyDescent="0.3">
      <c r="A12" s="341" t="s">
        <v>93</v>
      </c>
      <c r="B12" s="297"/>
      <c r="C12" s="325">
        <v>42198.582103403802</v>
      </c>
      <c r="D12" s="326">
        <f t="shared" ref="D12:D20" si="0">+C12/$C$12</f>
        <v>1</v>
      </c>
      <c r="E12" s="327">
        <v>41539.925808036081</v>
      </c>
      <c r="F12" s="326">
        <f t="shared" ref="F12:F20" si="1">+E12/$E$12</f>
        <v>1</v>
      </c>
      <c r="G12" s="326">
        <f>C12/E12-1</f>
        <v>1.585598150587697E-2</v>
      </c>
      <c r="H12" s="326">
        <v>3.2684412843401844E-2</v>
      </c>
      <c r="J12" s="325">
        <v>169640.91762012942</v>
      </c>
      <c r="K12" s="326">
        <f>+J12/$J$12</f>
        <v>1</v>
      </c>
      <c r="L12" s="327">
        <v>166996.3007814936</v>
      </c>
      <c r="M12" s="326">
        <f>L12/$L$12</f>
        <v>1</v>
      </c>
      <c r="N12" s="326">
        <v>1.5836379765658215E-2</v>
      </c>
      <c r="O12" s="326">
        <v>4.1779577053064898E-3</v>
      </c>
    </row>
    <row r="13" spans="1:15" ht="15.75" thickBot="1" x14ac:dyDescent="0.3">
      <c r="A13" s="340" t="s">
        <v>42</v>
      </c>
      <c r="B13" s="297"/>
      <c r="C13" s="328">
        <v>21416.874589972394</v>
      </c>
      <c r="D13" s="120">
        <f t="shared" si="0"/>
        <v>0.50752592912937888</v>
      </c>
      <c r="E13" s="254">
        <v>21284.436364777182</v>
      </c>
      <c r="F13" s="120">
        <f t="shared" si="1"/>
        <v>0.51238503561938509</v>
      </c>
      <c r="G13" s="120"/>
      <c r="H13" s="120"/>
      <c r="J13" s="328">
        <v>88406.979975867551</v>
      </c>
      <c r="K13" s="120">
        <f>+J13/$J$12</f>
        <v>0.52114184016520126</v>
      </c>
      <c r="L13" s="254">
        <v>86214.442212358161</v>
      </c>
      <c r="M13" s="120">
        <f>L13/$L$12</f>
        <v>0.51626558078771756</v>
      </c>
      <c r="N13" s="120"/>
      <c r="O13" s="120"/>
    </row>
    <row r="14" spans="1:15" ht="15.75" thickBot="1" x14ac:dyDescent="0.3">
      <c r="A14" s="341" t="s">
        <v>2</v>
      </c>
      <c r="B14" s="282"/>
      <c r="C14" s="254">
        <v>20781.707513431404</v>
      </c>
      <c r="D14" s="249">
        <f t="shared" si="0"/>
        <v>0.49247407087062101</v>
      </c>
      <c r="E14" s="330">
        <v>20255.489443258899</v>
      </c>
      <c r="F14" s="249">
        <f t="shared" si="1"/>
        <v>0.48761496438061491</v>
      </c>
      <c r="G14" s="249">
        <f>C14/E14-1</f>
        <v>2.5979035048577126E-2</v>
      </c>
      <c r="H14" s="249">
        <v>4.3684401651191695E-2</v>
      </c>
      <c r="J14" s="254">
        <v>81233.937644261823</v>
      </c>
      <c r="K14" s="249">
        <f>+J14/$J$12</f>
        <v>0.47885815983479851</v>
      </c>
      <c r="L14" s="330">
        <v>80781.858569135424</v>
      </c>
      <c r="M14" s="249">
        <f>L14/$L$12</f>
        <v>0.48373441921228238</v>
      </c>
      <c r="N14" s="249">
        <v>5.5962945534300257E-3</v>
      </c>
      <c r="O14" s="249">
        <v>-5.1082121842050965E-3</v>
      </c>
    </row>
    <row r="15" spans="1:15" x14ac:dyDescent="0.25">
      <c r="A15" s="342" t="s">
        <v>145</v>
      </c>
      <c r="B15" s="343"/>
      <c r="C15" s="242">
        <v>13835.23166476726</v>
      </c>
      <c r="D15" s="480">
        <f t="shared" si="0"/>
        <v>0.32786010749994582</v>
      </c>
      <c r="E15" s="329">
        <v>13484.621281705156</v>
      </c>
      <c r="F15" s="480">
        <f t="shared" si="1"/>
        <v>0.32461832849726702</v>
      </c>
      <c r="G15" s="235"/>
      <c r="H15" s="235"/>
      <c r="J15" s="242">
        <v>55546.685976159009</v>
      </c>
      <c r="K15" s="480">
        <f>+J15/$J$12</f>
        <v>0.32743683985807381</v>
      </c>
      <c r="L15" s="329">
        <v>53810.044115540055</v>
      </c>
      <c r="M15" s="480">
        <f>L15/$L$12</f>
        <v>0.3222229705911141</v>
      </c>
      <c r="N15" s="235"/>
      <c r="O15" s="235"/>
    </row>
    <row r="16" spans="1:15" x14ac:dyDescent="0.25">
      <c r="A16" s="344" t="s">
        <v>146</v>
      </c>
      <c r="B16" s="292"/>
      <c r="C16" s="329">
        <v>133.37373700456058</v>
      </c>
      <c r="D16" s="235">
        <f t="shared" si="0"/>
        <v>3.1606212900172886E-3</v>
      </c>
      <c r="E16" s="329">
        <v>-175.89745537723297</v>
      </c>
      <c r="F16" s="235">
        <v>-4.2344191029634638E-3</v>
      </c>
      <c r="G16" s="235"/>
      <c r="H16" s="235"/>
      <c r="J16" s="329">
        <v>20.4781856512041</v>
      </c>
      <c r="K16" s="235">
        <f>+J16/$J$12</f>
        <v>1.2071489554813738E-4</v>
      </c>
      <c r="L16" s="329">
        <v>456.79542305500729</v>
      </c>
      <c r="M16" s="235">
        <v>2.7353625255010978E-3</v>
      </c>
      <c r="N16" s="235"/>
      <c r="O16" s="235"/>
    </row>
    <row r="17" spans="1:15" ht="27.75" thickBot="1" x14ac:dyDescent="0.3">
      <c r="A17" s="340" t="s">
        <v>94</v>
      </c>
      <c r="B17" s="282"/>
      <c r="C17" s="245">
        <v>-55.165041539999997</v>
      </c>
      <c r="D17" s="255">
        <v>-1.3072723961393552E-3</v>
      </c>
      <c r="E17" s="254">
        <v>-0.59220852999999996</v>
      </c>
      <c r="F17" s="120">
        <v>-1.4256369468176436E-5</v>
      </c>
      <c r="G17" s="120"/>
      <c r="H17" s="120"/>
      <c r="J17" s="245">
        <v>-217.10086206000003</v>
      </c>
      <c r="K17" s="255">
        <v>-1.2797670815843257E-3</v>
      </c>
      <c r="L17" s="254">
        <v>-115.25051497</v>
      </c>
      <c r="M17" s="120">
        <v>-6.9013813138771014E-4</v>
      </c>
      <c r="N17" s="120"/>
      <c r="O17" s="120"/>
    </row>
    <row r="18" spans="1:15" ht="15.75" thickBot="1" x14ac:dyDescent="0.3">
      <c r="A18" s="345" t="s">
        <v>95</v>
      </c>
      <c r="B18" s="282"/>
      <c r="C18" s="254">
        <v>6868.2671531995857</v>
      </c>
      <c r="D18" s="120">
        <f t="shared" si="0"/>
        <v>0.16276061447679732</v>
      </c>
      <c r="E18" s="330">
        <v>6947.3578254609747</v>
      </c>
      <c r="F18" s="249">
        <f t="shared" si="1"/>
        <v>0.1672453113557795</v>
      </c>
      <c r="G18" s="249">
        <v>-1.1384280793992563E-2</v>
      </c>
      <c r="H18" s="249">
        <v>1.0124626252415947E-2</v>
      </c>
      <c r="J18" s="254">
        <v>25883.874344511612</v>
      </c>
      <c r="K18" s="120">
        <f>+J18/$J$12</f>
        <v>0.15258037216276091</v>
      </c>
      <c r="L18" s="330">
        <v>26630.269545510379</v>
      </c>
      <c r="M18" s="249">
        <f t="shared" ref="M18:M20" si="2">L18/$L$12</f>
        <v>0.159466224227055</v>
      </c>
      <c r="N18" s="249">
        <v>-2.8028075334468494E-2</v>
      </c>
      <c r="O18" s="249">
        <v>-3.8289802224320879E-2</v>
      </c>
    </row>
    <row r="19" spans="1:15" ht="15.75" thickBot="1" x14ac:dyDescent="0.3">
      <c r="A19" s="346" t="s">
        <v>147</v>
      </c>
      <c r="B19" s="282"/>
      <c r="C19" s="330">
        <v>2790.1625871291853</v>
      </c>
      <c r="D19" s="249">
        <f t="shared" si="0"/>
        <v>6.6119818440632555E-2</v>
      </c>
      <c r="E19" s="254">
        <v>2584.0792429218345</v>
      </c>
      <c r="F19" s="120">
        <f t="shared" si="1"/>
        <v>6.2207122248204232E-2</v>
      </c>
      <c r="G19" s="249"/>
      <c r="H19" s="120"/>
      <c r="J19" s="330">
        <v>9888.117699115397</v>
      </c>
      <c r="K19" s="249">
        <f>+J19/$J$12</f>
        <v>5.8288518111281919E-2</v>
      </c>
      <c r="L19" s="254">
        <v>9937.9393401865691</v>
      </c>
      <c r="M19" s="120">
        <f t="shared" si="2"/>
        <v>5.9509937008663867E-2</v>
      </c>
      <c r="N19" s="249"/>
      <c r="O19" s="120"/>
    </row>
    <row r="20" spans="1:15" ht="15.75" thickBot="1" x14ac:dyDescent="0.3">
      <c r="A20" s="347" t="s">
        <v>166</v>
      </c>
      <c r="B20" s="282"/>
      <c r="C20" s="331">
        <v>9658.429740328771</v>
      </c>
      <c r="D20" s="332">
        <f t="shared" si="0"/>
        <v>0.22888043291742988</v>
      </c>
      <c r="E20" s="331">
        <v>9531.4370683828092</v>
      </c>
      <c r="F20" s="332">
        <f t="shared" si="1"/>
        <v>0.22945243360398374</v>
      </c>
      <c r="G20" s="332">
        <v>1.3323559819454323E-2</v>
      </c>
      <c r="H20" s="332">
        <v>3.4117824715419687E-2</v>
      </c>
      <c r="J20" s="331">
        <v>35771.992043627011</v>
      </c>
      <c r="K20" s="332">
        <f>+J20/$J$12</f>
        <v>0.21086889027404285</v>
      </c>
      <c r="L20" s="331">
        <v>36568.208885696949</v>
      </c>
      <c r="M20" s="332">
        <f t="shared" si="2"/>
        <v>0.21897616123571889</v>
      </c>
      <c r="N20" s="332">
        <v>-2.1773471174339254E-2</v>
      </c>
      <c r="O20" s="332">
        <v>-3.211596539324213E-2</v>
      </c>
    </row>
  </sheetData>
  <mergeCells count="5">
    <mergeCell ref="J5:O5"/>
    <mergeCell ref="C5:H5"/>
    <mergeCell ref="A1:O1"/>
    <mergeCell ref="A2:O2"/>
    <mergeCell ref="A3:O3"/>
  </mergeCells>
  <pageMargins left="0.7" right="0.7" top="0.75" bottom="0.75" header="0.3" footer="0.3"/>
  <headerFooter>
    <oddFooter>&amp;L_x000D_&amp;1#&amp;"Aptos"&amp;14&amp;K000000 Interna</oddFooter>
  </headerFooter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20"/>
  <sheetViews>
    <sheetView showGridLines="0" zoomScale="84" zoomScaleNormal="100" workbookViewId="0">
      <selection sqref="A1:O20"/>
    </sheetView>
  </sheetViews>
  <sheetFormatPr baseColWidth="10" defaultRowHeight="15" x14ac:dyDescent="0.25"/>
  <cols>
    <col min="1" max="1" width="51.140625" customWidth="1"/>
    <col min="2" max="2" width="1.7109375" customWidth="1"/>
    <col min="3" max="3" width="7.7109375" customWidth="1"/>
    <col min="4" max="4" width="10" bestFit="1" customWidth="1"/>
    <col min="5" max="6" width="7.7109375" customWidth="1"/>
    <col min="7" max="7" width="11.42578125" customWidth="1"/>
    <col min="8" max="8" width="14.140625" customWidth="1"/>
    <col min="9" max="9" width="2.7109375" customWidth="1"/>
    <col min="10" max="13" width="7.7109375" customWidth="1"/>
    <col min="14" max="14" width="10.85546875" customWidth="1"/>
    <col min="15" max="15" width="13.85546875" customWidth="1"/>
  </cols>
  <sheetData>
    <row r="1" spans="1:15" x14ac:dyDescent="0.25">
      <c r="A1" s="545" t="s">
        <v>62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1:15" x14ac:dyDescent="0.25">
      <c r="A2" s="545" t="s">
        <v>61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</row>
    <row r="3" spans="1:15" x14ac:dyDescent="0.25">
      <c r="A3" s="547" t="s">
        <v>38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</row>
    <row r="4" spans="1:15" x14ac:dyDescent="0.25">
      <c r="A4" s="40"/>
      <c r="B4" s="41"/>
      <c r="C4" s="41"/>
      <c r="D4" s="41"/>
      <c r="E4" s="41"/>
      <c r="F4" s="41"/>
      <c r="G4" s="41"/>
      <c r="H4" s="41"/>
    </row>
    <row r="5" spans="1:15" ht="15.75" x14ac:dyDescent="0.3">
      <c r="A5" s="40"/>
      <c r="B5" s="41"/>
      <c r="C5" s="543" t="str">
        <f>'Div Mex&amp;CA'!C5</f>
        <v>Por el cuarto trimestre de:</v>
      </c>
      <c r="D5" s="543"/>
      <c r="E5" s="543"/>
      <c r="F5" s="543"/>
      <c r="G5" s="543"/>
      <c r="H5" s="543"/>
      <c r="J5" s="543" t="str">
        <f>'Div Mex&amp;CA'!J5</f>
        <v>Por el año completo:</v>
      </c>
      <c r="K5" s="543"/>
      <c r="L5" s="543"/>
      <c r="M5" s="543"/>
      <c r="N5" s="543"/>
      <c r="O5" s="543"/>
    </row>
    <row r="6" spans="1:15" ht="27" x14ac:dyDescent="0.25">
      <c r="A6" s="333"/>
      <c r="B6" s="334"/>
      <c r="C6" s="335">
        <v>2025</v>
      </c>
      <c r="D6" s="336" t="s">
        <v>115</v>
      </c>
      <c r="E6" s="335">
        <v>2024</v>
      </c>
      <c r="F6" s="336" t="str">
        <f>D6</f>
        <v>% de Ing.</v>
      </c>
      <c r="G6" s="335" t="s">
        <v>101</v>
      </c>
      <c r="H6" s="335" t="s">
        <v>155</v>
      </c>
      <c r="J6" s="335">
        <v>2025</v>
      </c>
      <c r="K6" s="336" t="s">
        <v>115</v>
      </c>
      <c r="L6" s="335">
        <v>2024</v>
      </c>
      <c r="M6" s="336" t="str">
        <f>K6</f>
        <v>% de Ing.</v>
      </c>
      <c r="N6" s="335" t="s">
        <v>101</v>
      </c>
      <c r="O6" s="335" t="s">
        <v>155</v>
      </c>
    </row>
    <row r="7" spans="1:15" x14ac:dyDescent="0.25">
      <c r="A7" s="337" t="s">
        <v>91</v>
      </c>
      <c r="B7" s="282"/>
      <c r="C7" s="234">
        <v>3500.8676091960001</v>
      </c>
      <c r="D7" s="234"/>
      <c r="E7" s="234">
        <v>3353.527048443988</v>
      </c>
      <c r="F7" s="234"/>
      <c r="G7" s="235">
        <v>4.3935998912064012E-2</v>
      </c>
      <c r="H7" s="235">
        <v>4.3935998912064012E-2</v>
      </c>
      <c r="J7" s="234">
        <v>12401.530647022011</v>
      </c>
      <c r="K7" s="234"/>
      <c r="L7" s="234">
        <v>12002.634258370079</v>
      </c>
      <c r="M7" s="234"/>
      <c r="N7" s="235">
        <v>3.3234070127043935E-2</v>
      </c>
      <c r="O7" s="235">
        <v>3.3234070127043935E-2</v>
      </c>
    </row>
    <row r="8" spans="1:15" x14ac:dyDescent="0.25">
      <c r="A8" s="338" t="s">
        <v>92</v>
      </c>
      <c r="B8" s="282"/>
      <c r="C8" s="237">
        <v>504.09070962353678</v>
      </c>
      <c r="D8" s="237"/>
      <c r="E8" s="237">
        <v>489.48135252992597</v>
      </c>
      <c r="F8" s="237"/>
      <c r="G8" s="238">
        <v>2.9846606041478596E-2</v>
      </c>
      <c r="H8" s="238">
        <v>2.9846606041478818E-2</v>
      </c>
      <c r="J8" s="237">
        <v>1758.6697046713202</v>
      </c>
      <c r="K8" s="237"/>
      <c r="L8" s="237">
        <v>1730.5724678068996</v>
      </c>
      <c r="M8" s="237"/>
      <c r="N8" s="238">
        <v>1.6235804849032087E-2</v>
      </c>
      <c r="O8" s="238">
        <v>1.6235804849032087E-2</v>
      </c>
    </row>
    <row r="9" spans="1:15" ht="15.75" thickBot="1" x14ac:dyDescent="0.3">
      <c r="A9" s="339" t="s">
        <v>39</v>
      </c>
      <c r="B9" s="282"/>
      <c r="C9" s="321">
        <v>65.702814769114042</v>
      </c>
      <c r="D9" s="321"/>
      <c r="E9" s="321">
        <v>64.79861232482456</v>
      </c>
      <c r="F9" s="322"/>
      <c r="G9" s="255">
        <v>1.395404024636937E-2</v>
      </c>
      <c r="H9" s="322"/>
      <c r="J9" s="321">
        <v>65.261983323455397</v>
      </c>
      <c r="K9" s="321"/>
      <c r="L9" s="321">
        <v>60.982556018040484</v>
      </c>
      <c r="M9" s="322"/>
      <c r="N9" s="255">
        <v>7.0174613608339653E-2</v>
      </c>
      <c r="O9" s="322"/>
    </row>
    <row r="10" spans="1:15" x14ac:dyDescent="0.25">
      <c r="A10" s="340" t="s">
        <v>40</v>
      </c>
      <c r="B10" s="282"/>
      <c r="C10" s="242">
        <v>35306.43954551487</v>
      </c>
      <c r="D10" s="243"/>
      <c r="E10" s="242">
        <v>33785.281109456984</v>
      </c>
      <c r="F10" s="243"/>
      <c r="G10" s="243"/>
      <c r="H10" s="243"/>
      <c r="J10" s="242">
        <v>121551.15179955748</v>
      </c>
      <c r="K10" s="243"/>
      <c r="L10" s="242">
        <v>112057.96834401861</v>
      </c>
      <c r="M10" s="243"/>
      <c r="N10" s="243"/>
      <c r="O10" s="243"/>
    </row>
    <row r="11" spans="1:15" ht="15.75" thickBot="1" x14ac:dyDescent="0.3">
      <c r="A11" s="339" t="s">
        <v>144</v>
      </c>
      <c r="B11" s="282"/>
      <c r="C11" s="254">
        <v>244.72764839834258</v>
      </c>
      <c r="D11" s="322"/>
      <c r="E11" s="245">
        <v>202.76370027117161</v>
      </c>
      <c r="F11" s="322"/>
      <c r="G11" s="322"/>
      <c r="H11" s="322"/>
      <c r="J11" s="254">
        <v>553.58495192189105</v>
      </c>
      <c r="K11" s="322"/>
      <c r="L11" s="245">
        <v>738.9503113635127</v>
      </c>
      <c r="M11" s="322"/>
      <c r="N11" s="322"/>
      <c r="O11" s="322"/>
    </row>
    <row r="12" spans="1:15" ht="15.75" thickBot="1" x14ac:dyDescent="0.3">
      <c r="A12" s="341" t="s">
        <v>93</v>
      </c>
      <c r="B12" s="297"/>
      <c r="C12" s="330">
        <v>35551.167193913207</v>
      </c>
      <c r="D12" s="249">
        <f t="shared" ref="D12:D20" si="0">+C12/$C$12</f>
        <v>1</v>
      </c>
      <c r="E12" s="330">
        <v>33988.044809728155</v>
      </c>
      <c r="F12" s="249">
        <f>+E12/$E$12</f>
        <v>1</v>
      </c>
      <c r="G12" s="249">
        <v>4.5990359049357554E-2</v>
      </c>
      <c r="H12" s="249">
        <v>9.5116538661758732E-2</v>
      </c>
      <c r="J12" s="330">
        <v>122104.73675147937</v>
      </c>
      <c r="K12" s="249">
        <f>J12/$J$12</f>
        <v>1</v>
      </c>
      <c r="L12" s="330">
        <v>112796.91865538212</v>
      </c>
      <c r="M12" s="249">
        <f>L12/$L$12</f>
        <v>1</v>
      </c>
      <c r="N12" s="249">
        <v>8.2518372018073993E-2</v>
      </c>
      <c r="O12" s="249">
        <v>0.16364869487084555</v>
      </c>
    </row>
    <row r="13" spans="1:15" ht="15.75" thickBot="1" x14ac:dyDescent="0.3">
      <c r="A13" s="340" t="s">
        <v>42</v>
      </c>
      <c r="B13" s="297"/>
      <c r="C13" s="245">
        <v>20012.371285617468</v>
      </c>
      <c r="D13" s="120">
        <f t="shared" si="0"/>
        <v>0.56291741917952642</v>
      </c>
      <c r="E13" s="254">
        <v>18548.957529637592</v>
      </c>
      <c r="F13" s="120">
        <f t="shared" ref="F13:F20" si="1">+E13/$E$12</f>
        <v>0.54574947260068507</v>
      </c>
      <c r="G13" s="120"/>
      <c r="H13" s="120"/>
      <c r="J13" s="245">
        <v>70163.155061139594</v>
      </c>
      <c r="K13" s="120">
        <f>J13/$J$12</f>
        <v>0.57461452297254578</v>
      </c>
      <c r="L13" s="254">
        <v>64842.982630596736</v>
      </c>
      <c r="M13" s="120">
        <f t="shared" ref="M13:M20" si="2">L13/$L$12</f>
        <v>0.5748648403127522</v>
      </c>
      <c r="N13" s="120"/>
      <c r="O13" s="120"/>
    </row>
    <row r="14" spans="1:15" ht="15.75" thickBot="1" x14ac:dyDescent="0.3">
      <c r="A14" s="341" t="s">
        <v>2</v>
      </c>
      <c r="B14" s="282"/>
      <c r="C14" s="254">
        <v>15538.79590829574</v>
      </c>
      <c r="D14" s="248">
        <f t="shared" si="0"/>
        <v>0.43708258082047363</v>
      </c>
      <c r="E14" s="257">
        <v>15439.087280090562</v>
      </c>
      <c r="F14" s="248">
        <f t="shared" si="1"/>
        <v>0.45425052739931487</v>
      </c>
      <c r="G14" s="248">
        <v>6.458194477192869E-3</v>
      </c>
      <c r="H14" s="248">
        <v>5.0001874240936051E-2</v>
      </c>
      <c r="J14" s="254">
        <v>51941.581690339757</v>
      </c>
      <c r="K14" s="248">
        <f t="shared" ref="K14:K16" si="3">J14/$J$12</f>
        <v>0.42538547702745411</v>
      </c>
      <c r="L14" s="257">
        <v>47953.936024785384</v>
      </c>
      <c r="M14" s="248">
        <f t="shared" si="2"/>
        <v>0.42513515968724785</v>
      </c>
      <c r="N14" s="248">
        <v>8.3155753127195364E-2</v>
      </c>
      <c r="O14" s="248">
        <v>0.15657125470173194</v>
      </c>
    </row>
    <row r="15" spans="1:15" x14ac:dyDescent="0.25">
      <c r="A15" s="342" t="s">
        <v>145</v>
      </c>
      <c r="B15" s="343"/>
      <c r="C15" s="242">
        <v>9696.7976003377371</v>
      </c>
      <c r="D15" s="244">
        <f t="shared" si="0"/>
        <v>0.27275609679554902</v>
      </c>
      <c r="E15" s="242">
        <v>10398.186355482667</v>
      </c>
      <c r="F15" s="244">
        <f t="shared" si="1"/>
        <v>0.3059365848695853</v>
      </c>
      <c r="G15" s="244"/>
      <c r="H15" s="244"/>
      <c r="J15" s="242">
        <v>36161.143407859934</v>
      </c>
      <c r="K15" s="244">
        <f t="shared" si="3"/>
        <v>0.29614857187284194</v>
      </c>
      <c r="L15" s="242">
        <v>34290.766514763418</v>
      </c>
      <c r="M15" s="244">
        <f t="shared" si="2"/>
        <v>0.30400446150066202</v>
      </c>
      <c r="N15" s="244"/>
      <c r="O15" s="244"/>
    </row>
    <row r="16" spans="1:15" x14ac:dyDescent="0.25">
      <c r="A16" s="344" t="s">
        <v>146</v>
      </c>
      <c r="B16" s="292"/>
      <c r="C16" s="329">
        <v>-950.64892444070608</v>
      </c>
      <c r="D16" s="235">
        <f t="shared" si="0"/>
        <v>-2.6740301359317081E-2</v>
      </c>
      <c r="E16" s="329">
        <v>-77.26424674373213</v>
      </c>
      <c r="F16" s="235">
        <f t="shared" si="1"/>
        <v>-2.2732771824996931E-3</v>
      </c>
      <c r="G16" s="235"/>
      <c r="H16" s="235"/>
      <c r="J16" s="329">
        <v>-1106.407424139567</v>
      </c>
      <c r="K16" s="235">
        <f t="shared" si="3"/>
        <v>-9.0611343472403183E-3</v>
      </c>
      <c r="L16" s="329">
        <v>231.0191557163858</v>
      </c>
      <c r="M16" s="235">
        <f t="shared" si="2"/>
        <v>2.0480981082665654E-3</v>
      </c>
      <c r="N16" s="235"/>
      <c r="O16" s="235"/>
    </row>
    <row r="17" spans="1:15" ht="27.75" thickBot="1" x14ac:dyDescent="0.3">
      <c r="A17" s="340" t="s">
        <v>94</v>
      </c>
      <c r="B17" s="282"/>
      <c r="C17" s="245">
        <v>-41.289323265171809</v>
      </c>
      <c r="D17" s="255">
        <v>-1.1614055606095838E-3</v>
      </c>
      <c r="E17" s="254">
        <v>-26.730828004895699</v>
      </c>
      <c r="F17" s="120">
        <v>-7.8647736739610057E-4</v>
      </c>
      <c r="G17" s="120"/>
      <c r="H17" s="120"/>
      <c r="J17" s="245">
        <v>-165.88654627132033</v>
      </c>
      <c r="K17" s="255">
        <v>-1.3585594685728726E-3</v>
      </c>
      <c r="L17" s="254">
        <v>-78.356129167394386</v>
      </c>
      <c r="M17" s="120">
        <v>-6.9466551126975854E-4</v>
      </c>
      <c r="N17" s="120"/>
      <c r="O17" s="120"/>
    </row>
    <row r="18" spans="1:15" ht="15.75" thickBot="1" x14ac:dyDescent="0.3">
      <c r="A18" s="345" t="s">
        <v>95</v>
      </c>
      <c r="B18" s="282"/>
      <c r="C18" s="254">
        <v>6833.9365556638822</v>
      </c>
      <c r="D18" s="120">
        <f t="shared" si="0"/>
        <v>0.19222819094485133</v>
      </c>
      <c r="E18" s="330">
        <v>5144.8959993565195</v>
      </c>
      <c r="F18" s="249">
        <f t="shared" si="1"/>
        <v>0.15137369707962525</v>
      </c>
      <c r="G18" s="249">
        <v>0.32829440216451689</v>
      </c>
      <c r="H18" s="249">
        <v>0.38393652147149981</v>
      </c>
      <c r="J18" s="254">
        <v>17052.732252890706</v>
      </c>
      <c r="K18" s="120">
        <f>J18/$J$12</f>
        <v>0.13965659897042529</v>
      </c>
      <c r="L18" s="330">
        <v>13510.506483472978</v>
      </c>
      <c r="M18" s="249">
        <f t="shared" si="2"/>
        <v>0.11977726558958907</v>
      </c>
      <c r="N18" s="249">
        <v>0.26218304796721226</v>
      </c>
      <c r="O18" s="249">
        <v>0.29156944013079333</v>
      </c>
    </row>
    <row r="19" spans="1:15" ht="15.75" thickBot="1" x14ac:dyDescent="0.3">
      <c r="A19" s="346" t="s">
        <v>147</v>
      </c>
      <c r="B19" s="282"/>
      <c r="C19" s="330">
        <v>1676.4666768552281</v>
      </c>
      <c r="D19" s="249">
        <f t="shared" si="0"/>
        <v>4.7156445461015967E-2</v>
      </c>
      <c r="E19" s="254">
        <v>1427.3617660930699</v>
      </c>
      <c r="F19" s="120">
        <f t="shared" si="1"/>
        <v>4.1995995182533309E-2</v>
      </c>
      <c r="G19" s="249"/>
      <c r="H19" s="120"/>
      <c r="J19" s="330">
        <v>6284.8985518734689</v>
      </c>
      <c r="K19" s="249">
        <f>J19/$J$12</f>
        <v>5.1471373831018262E-2</v>
      </c>
      <c r="L19" s="254">
        <v>6126.5081152855773</v>
      </c>
      <c r="M19" s="120">
        <f t="shared" si="2"/>
        <v>5.4314498909348093E-2</v>
      </c>
      <c r="N19" s="249"/>
      <c r="O19" s="120"/>
    </row>
    <row r="20" spans="1:15" ht="15.75" thickBot="1" x14ac:dyDescent="0.3">
      <c r="A20" s="347" t="s">
        <v>166</v>
      </c>
      <c r="B20" s="348"/>
      <c r="C20" s="331">
        <v>8510.4032325191092</v>
      </c>
      <c r="D20" s="332">
        <f t="shared" si="0"/>
        <v>0.23938463640586727</v>
      </c>
      <c r="E20" s="331">
        <v>6572.2577654495899</v>
      </c>
      <c r="F20" s="332">
        <f t="shared" si="1"/>
        <v>0.19336969226215858</v>
      </c>
      <c r="G20" s="332">
        <v>0.29489796904472687</v>
      </c>
      <c r="H20" s="332">
        <v>0.35646978848631106</v>
      </c>
      <c r="J20" s="331">
        <v>23337.630804764172</v>
      </c>
      <c r="K20" s="332">
        <f>J20/$J$12</f>
        <v>0.19112797280144353</v>
      </c>
      <c r="L20" s="331">
        <v>19637.014598758557</v>
      </c>
      <c r="M20" s="332">
        <f t="shared" si="2"/>
        <v>0.17409176449893718</v>
      </c>
      <c r="N20" s="332">
        <v>0.18845105947212404</v>
      </c>
      <c r="O20" s="332">
        <v>0.27204927496365072</v>
      </c>
    </row>
  </sheetData>
  <mergeCells count="5">
    <mergeCell ref="J5:O5"/>
    <mergeCell ref="C5:H5"/>
    <mergeCell ref="A1:O1"/>
    <mergeCell ref="A2:O2"/>
    <mergeCell ref="A3:O3"/>
  </mergeCells>
  <pageMargins left="0.7" right="0.7" top="0.75" bottom="0.75" header="0.3" footer="0.3"/>
  <headerFooter>
    <oddFooter>&amp;L_x000D_&amp;1#&amp;"Aptos"&amp;14&amp;K000000 Interna</oddFooter>
  </headerFooter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R50"/>
  <sheetViews>
    <sheetView showGridLines="0" zoomScale="160" workbookViewId="0">
      <selection sqref="A1:J46"/>
    </sheetView>
  </sheetViews>
  <sheetFormatPr baseColWidth="10" defaultColWidth="9.85546875" defaultRowHeight="11.1" customHeight="1" x14ac:dyDescent="0.25"/>
  <cols>
    <col min="1" max="1" width="25.7109375" style="52" customWidth="1"/>
    <col min="2" max="2" width="1.7109375" style="51" customWidth="1"/>
    <col min="3" max="4" width="10.7109375" style="50" customWidth="1"/>
    <col min="5" max="5" width="9.42578125" style="50" bestFit="1" customWidth="1"/>
    <col min="6" max="6" width="1.7109375" style="50" customWidth="1"/>
    <col min="7" max="7" width="11.140625" style="50" customWidth="1"/>
    <col min="8" max="8" width="10.7109375" style="50" customWidth="1"/>
    <col min="9" max="9" width="9.85546875" style="50" customWidth="1"/>
    <col min="10" max="10" width="1.7109375" style="50" hidden="1" customWidth="1"/>
    <col min="11" max="11" width="13.42578125" style="51" customWidth="1"/>
    <col min="12" max="12" width="10.28515625" style="51" customWidth="1"/>
    <col min="13" max="14" width="11.28515625" style="51" customWidth="1"/>
    <col min="15" max="15" width="19" style="51" customWidth="1"/>
    <col min="16" max="16" width="13.5703125" style="44" customWidth="1"/>
    <col min="17" max="16384" width="9.85546875" style="44"/>
  </cols>
  <sheetData>
    <row r="1" spans="1:18" ht="11.1" customHeight="1" x14ac:dyDescent="0.25">
      <c r="A1" s="554" t="s">
        <v>14</v>
      </c>
      <c r="B1" s="554"/>
      <c r="C1" s="554"/>
      <c r="D1" s="554"/>
      <c r="E1" s="554"/>
      <c r="F1" s="554"/>
      <c r="G1" s="554"/>
      <c r="H1" s="554"/>
      <c r="I1" s="554"/>
      <c r="J1" s="554"/>
      <c r="K1" s="42"/>
      <c r="L1" s="42"/>
      <c r="M1" s="42"/>
      <c r="N1" s="43"/>
      <c r="O1" s="44"/>
      <c r="P1" s="45"/>
      <c r="Q1" s="45"/>
      <c r="R1" s="45"/>
    </row>
    <row r="2" spans="1:18" ht="15" customHeight="1" x14ac:dyDescent="0.25">
      <c r="A2" s="554" t="s">
        <v>64</v>
      </c>
      <c r="B2" s="554"/>
      <c r="C2" s="554"/>
      <c r="D2" s="554"/>
      <c r="E2" s="554"/>
      <c r="F2" s="554"/>
      <c r="G2" s="554"/>
      <c r="H2" s="554"/>
      <c r="I2" s="554"/>
      <c r="J2" s="554"/>
      <c r="K2" s="46"/>
      <c r="L2" s="46"/>
      <c r="M2" s="46"/>
      <c r="N2" s="47"/>
      <c r="O2" s="42"/>
      <c r="P2" s="48"/>
      <c r="Q2" s="48"/>
      <c r="R2" s="48"/>
    </row>
    <row r="3" spans="1:18" ht="11.1" customHeight="1" x14ac:dyDescent="0.25">
      <c r="A3" s="349"/>
      <c r="B3" s="350"/>
      <c r="C3" s="351"/>
      <c r="D3" s="351"/>
      <c r="E3" s="351"/>
      <c r="F3" s="351"/>
      <c r="G3" s="351"/>
      <c r="H3" s="351"/>
      <c r="I3" s="351"/>
      <c r="J3" s="351"/>
      <c r="K3" s="49"/>
      <c r="L3" s="49"/>
      <c r="M3" s="49"/>
      <c r="N3" s="49"/>
      <c r="O3" s="46"/>
    </row>
    <row r="4" spans="1:18" ht="15" customHeight="1" x14ac:dyDescent="0.25">
      <c r="A4" s="555" t="s">
        <v>65</v>
      </c>
      <c r="B4" s="555"/>
      <c r="C4" s="555"/>
      <c r="D4" s="555"/>
      <c r="E4" s="476"/>
      <c r="G4" s="352"/>
      <c r="H4" s="352"/>
      <c r="I4" s="352"/>
      <c r="J4" s="352"/>
    </row>
    <row r="5" spans="1:18" ht="15" customHeight="1" thickBot="1" x14ac:dyDescent="0.3">
      <c r="B5" s="50"/>
      <c r="C5" s="353" t="s">
        <v>175</v>
      </c>
      <c r="D5" s="353" t="s">
        <v>179</v>
      </c>
      <c r="E5" s="353" t="s">
        <v>156</v>
      </c>
      <c r="F5" s="354"/>
      <c r="G5" s="355"/>
      <c r="H5" s="356"/>
      <c r="I5" s="356"/>
      <c r="J5" s="356"/>
    </row>
    <row r="6" spans="1:18" ht="15" customHeight="1" x14ac:dyDescent="0.25">
      <c r="A6" s="357" t="s">
        <v>66</v>
      </c>
      <c r="B6" s="358"/>
      <c r="C6" s="359">
        <v>3.6919416161156793E-2</v>
      </c>
      <c r="D6" s="359">
        <v>1.2686444207384184E-2</v>
      </c>
      <c r="E6" s="359">
        <v>3.6919416161156793E-2</v>
      </c>
      <c r="F6" s="361"/>
      <c r="G6" s="362"/>
      <c r="H6" s="363"/>
      <c r="I6" s="363"/>
      <c r="J6" s="363"/>
      <c r="K6" s="54"/>
      <c r="M6" s="55"/>
      <c r="N6" s="55"/>
      <c r="O6" s="55"/>
      <c r="P6" s="55"/>
      <c r="Q6" s="54"/>
      <c r="R6" s="54"/>
    </row>
    <row r="7" spans="1:18" ht="15" customHeight="1" x14ac:dyDescent="0.25">
      <c r="A7" s="364" t="s">
        <v>67</v>
      </c>
      <c r="B7" s="358"/>
      <c r="C7" s="365">
        <v>5.1007748505800032E-2</v>
      </c>
      <c r="D7" s="365">
        <v>6.4578961888945852E-3</v>
      </c>
      <c r="E7" s="365">
        <v>5.1007748505800032E-2</v>
      </c>
      <c r="F7" s="361"/>
      <c r="G7" s="362"/>
      <c r="H7" s="363"/>
      <c r="I7" s="363"/>
      <c r="J7" s="363"/>
      <c r="K7" s="54"/>
      <c r="M7" s="55"/>
      <c r="N7" s="55"/>
      <c r="O7" s="55"/>
      <c r="P7" s="55"/>
      <c r="Q7" s="55"/>
      <c r="R7" s="56"/>
    </row>
    <row r="8" spans="1:18" ht="15" customHeight="1" x14ac:dyDescent="0.25">
      <c r="A8" s="364" t="s">
        <v>68</v>
      </c>
      <c r="B8" s="358"/>
      <c r="C8" s="365">
        <v>4.2643292277901423E-2</v>
      </c>
      <c r="D8" s="365">
        <v>9.5052722122617173E-3</v>
      </c>
      <c r="E8" s="365">
        <v>4.2643292277901423E-2</v>
      </c>
      <c r="F8" s="361"/>
      <c r="G8" s="362"/>
      <c r="H8" s="363"/>
      <c r="I8" s="363"/>
      <c r="J8" s="363"/>
      <c r="K8" s="54"/>
      <c r="M8" s="55"/>
      <c r="N8" s="55"/>
      <c r="O8" s="55"/>
      <c r="P8" s="55"/>
      <c r="Q8" s="55"/>
      <c r="R8" s="56"/>
    </row>
    <row r="9" spans="1:18" ht="15" customHeight="1" x14ac:dyDescent="0.25">
      <c r="A9" s="364" t="s">
        <v>69</v>
      </c>
      <c r="B9" s="358"/>
      <c r="C9" s="365">
        <v>0.31548760375531493</v>
      </c>
      <c r="D9" s="365">
        <v>8.0409866118742457E-2</v>
      </c>
      <c r="E9" s="365">
        <v>0.31548760375531493</v>
      </c>
      <c r="F9" s="361"/>
      <c r="G9" s="362"/>
      <c r="H9" s="363"/>
      <c r="I9" s="363"/>
      <c r="J9" s="363"/>
      <c r="K9" s="54"/>
      <c r="M9" s="55"/>
      <c r="N9" s="55"/>
      <c r="O9" s="55"/>
      <c r="P9" s="55"/>
      <c r="Q9" s="55"/>
      <c r="R9" s="56"/>
    </row>
    <row r="10" spans="1:18" ht="15" customHeight="1" x14ac:dyDescent="0.25">
      <c r="A10" s="364" t="s">
        <v>70</v>
      </c>
      <c r="B10" s="366"/>
      <c r="C10" s="365">
        <v>-1.2267788357701481E-2</v>
      </c>
      <c r="D10" s="365">
        <v>2.6345014208282169E-3</v>
      </c>
      <c r="E10" s="365">
        <v>-1.2267788357701481E-2</v>
      </c>
      <c r="F10" s="361"/>
      <c r="G10" s="362"/>
      <c r="H10" s="363"/>
      <c r="I10" s="363"/>
      <c r="J10" s="363"/>
      <c r="K10" s="54"/>
      <c r="M10" s="55"/>
      <c r="N10" s="55"/>
      <c r="O10" s="55"/>
      <c r="P10" s="55"/>
      <c r="Q10" s="55"/>
      <c r="R10" s="56"/>
    </row>
    <row r="11" spans="1:18" ht="15" customHeight="1" x14ac:dyDescent="0.25">
      <c r="A11" s="364" t="s">
        <v>71</v>
      </c>
      <c r="B11" s="366"/>
      <c r="C11" s="365">
        <v>1.5240000000000808E-3</v>
      </c>
      <c r="D11" s="365">
        <v>-3.0743677582667495E-4</v>
      </c>
      <c r="E11" s="365">
        <v>1.5240000000000808E-3</v>
      </c>
      <c r="F11" s="361"/>
      <c r="G11" s="362"/>
      <c r="H11" s="363"/>
      <c r="I11" s="363"/>
      <c r="J11" s="363"/>
      <c r="K11" s="54"/>
      <c r="M11" s="55"/>
      <c r="N11" s="55"/>
      <c r="O11" s="55"/>
      <c r="P11" s="55"/>
      <c r="Q11" s="55"/>
      <c r="R11" s="56"/>
    </row>
    <row r="12" spans="1:18" ht="15" customHeight="1" x14ac:dyDescent="0.25">
      <c r="A12" s="364" t="s">
        <v>72</v>
      </c>
      <c r="B12" s="366"/>
      <c r="C12" s="365">
        <v>1.6479706675982086E-2</v>
      </c>
      <c r="D12" s="365">
        <v>6.442456061678925E-3</v>
      </c>
      <c r="E12" s="365">
        <v>1.6479706675982086E-2</v>
      </c>
      <c r="F12" s="361"/>
      <c r="G12" s="362"/>
      <c r="H12" s="363"/>
      <c r="I12" s="363"/>
      <c r="J12" s="363"/>
      <c r="K12" s="54"/>
      <c r="M12" s="55"/>
      <c r="N12" s="55"/>
      <c r="O12" s="55"/>
      <c r="P12" s="55"/>
      <c r="Q12" s="55"/>
      <c r="R12" s="56"/>
    </row>
    <row r="13" spans="1:18" ht="15" customHeight="1" x14ac:dyDescent="0.25">
      <c r="A13" s="364" t="s">
        <v>73</v>
      </c>
      <c r="B13" s="366"/>
      <c r="C13" s="365">
        <v>2.7019617578643684E-2</v>
      </c>
      <c r="D13" s="365">
        <v>1.2211161826701789E-2</v>
      </c>
      <c r="E13" s="365">
        <v>2.7019617578643684E-2</v>
      </c>
      <c r="F13" s="361"/>
      <c r="G13" s="362"/>
      <c r="H13" s="363"/>
      <c r="I13" s="363"/>
      <c r="J13" s="363"/>
      <c r="K13" s="54"/>
      <c r="M13" s="55"/>
      <c r="N13" s="55"/>
      <c r="O13" s="55"/>
      <c r="P13" s="55"/>
      <c r="Q13" s="55"/>
      <c r="R13" s="56"/>
    </row>
    <row r="14" spans="1:18" ht="15" customHeight="1" thickBot="1" x14ac:dyDescent="0.3">
      <c r="A14" s="367" t="s">
        <v>74</v>
      </c>
      <c r="B14" s="368"/>
      <c r="C14" s="369">
        <v>3.6478652745385309E-2</v>
      </c>
      <c r="D14" s="369">
        <v>8.6853369705002237E-3</v>
      </c>
      <c r="E14" s="369">
        <v>3.6478652745385309E-2</v>
      </c>
      <c r="F14" s="360"/>
      <c r="G14" s="362"/>
      <c r="H14" s="363"/>
      <c r="I14" s="363"/>
      <c r="J14" s="363"/>
      <c r="K14" s="54"/>
      <c r="M14" s="55"/>
      <c r="N14" s="55"/>
      <c r="O14" s="55"/>
      <c r="P14" s="55"/>
      <c r="Q14" s="55"/>
      <c r="R14" s="56"/>
    </row>
    <row r="15" spans="1:18" ht="9.9499999999999993" customHeight="1" x14ac:dyDescent="0.25"/>
    <row r="16" spans="1:18" ht="15" customHeight="1" x14ac:dyDescent="0.2">
      <c r="A16" s="57" t="s">
        <v>102</v>
      </c>
    </row>
    <row r="17" spans="1:9" ht="11.1" customHeight="1" x14ac:dyDescent="0.2">
      <c r="A17" s="57"/>
    </row>
    <row r="18" spans="1:9" ht="11.1" customHeight="1" x14ac:dyDescent="0.2">
      <c r="A18" s="58"/>
    </row>
    <row r="19" spans="1:9" ht="15" customHeight="1" thickBot="1" x14ac:dyDescent="0.3">
      <c r="A19" s="556" t="s">
        <v>76</v>
      </c>
      <c r="B19" s="556"/>
      <c r="C19" s="556"/>
      <c r="D19" s="556"/>
      <c r="E19" s="556"/>
      <c r="F19" s="477"/>
      <c r="G19" s="477"/>
      <c r="H19" s="477"/>
      <c r="I19" s="477"/>
    </row>
    <row r="20" spans="1:9" ht="25.5" customHeight="1" x14ac:dyDescent="0.25">
      <c r="C20" s="552" t="s">
        <v>77</v>
      </c>
      <c r="D20" s="552"/>
      <c r="E20" s="552"/>
      <c r="F20" s="370"/>
      <c r="G20" s="557" t="s">
        <v>157</v>
      </c>
      <c r="H20" s="557"/>
      <c r="I20" s="557"/>
    </row>
    <row r="21" spans="1:9" ht="22.5" customHeight="1" thickBot="1" x14ac:dyDescent="0.3">
      <c r="C21" s="353" t="s">
        <v>179</v>
      </c>
      <c r="D21" s="353" t="s">
        <v>189</v>
      </c>
      <c r="E21" s="371" t="s">
        <v>63</v>
      </c>
      <c r="F21" s="372"/>
      <c r="G21" s="353" t="s">
        <v>174</v>
      </c>
      <c r="H21" s="353" t="s">
        <v>159</v>
      </c>
      <c r="I21" s="371" t="s">
        <v>63</v>
      </c>
    </row>
    <row r="22" spans="1:9" ht="15" customHeight="1" x14ac:dyDescent="0.25">
      <c r="A22" s="357" t="s">
        <v>66</v>
      </c>
      <c r="B22" s="358"/>
      <c r="C22" s="509">
        <v>18.315079569892472</v>
      </c>
      <c r="D22" s="509">
        <v>20.069066344086021</v>
      </c>
      <c r="E22" s="373">
        <v>-8.7397527324952873E-2</v>
      </c>
      <c r="F22" s="363"/>
      <c r="G22" s="509">
        <v>19.232382098054273</v>
      </c>
      <c r="H22" s="509">
        <v>18.300063495859597</v>
      </c>
      <c r="I22" s="373">
        <v>5.0946194935641342E-2</v>
      </c>
    </row>
    <row r="23" spans="1:9" ht="15" customHeight="1" x14ac:dyDescent="0.25">
      <c r="A23" s="364" t="s">
        <v>67</v>
      </c>
      <c r="B23" s="358"/>
      <c r="C23" s="508">
        <v>3818.9018759018759</v>
      </c>
      <c r="D23" s="508">
        <v>4351.6961004784689</v>
      </c>
      <c r="E23" s="374">
        <v>-0.1224336930416654</v>
      </c>
      <c r="F23" s="363"/>
      <c r="G23" s="508">
        <v>4053.1347896034172</v>
      </c>
      <c r="H23" s="508">
        <v>4074.4356335251014</v>
      </c>
      <c r="I23" s="374">
        <v>-5.2279250030157209E-3</v>
      </c>
    </row>
    <row r="24" spans="1:9" ht="15" customHeight="1" x14ac:dyDescent="0.25">
      <c r="A24" s="364" t="s">
        <v>68</v>
      </c>
      <c r="B24" s="358"/>
      <c r="C24" s="508">
        <v>5.3931565425421253</v>
      </c>
      <c r="D24" s="508">
        <v>5.8427317206058618</v>
      </c>
      <c r="E24" s="374">
        <v>-7.6946058720820054E-2</v>
      </c>
      <c r="F24" s="363"/>
      <c r="G24" s="508">
        <v>5.5878864833567787</v>
      </c>
      <c r="H24" s="508">
        <v>5.3895384410631317</v>
      </c>
      <c r="I24" s="374">
        <v>3.6802417213025906E-2</v>
      </c>
    </row>
    <row r="25" spans="1:9" ht="15" customHeight="1" x14ac:dyDescent="0.25">
      <c r="A25" s="364" t="s">
        <v>69</v>
      </c>
      <c r="B25" s="358"/>
      <c r="C25" s="508">
        <v>1437.0626559714794</v>
      </c>
      <c r="D25" s="508">
        <v>1001.4648724082934</v>
      </c>
      <c r="E25" s="374">
        <v>0.43496062174969063</v>
      </c>
      <c r="F25" s="363"/>
      <c r="G25" s="508">
        <v>1244.5367841860295</v>
      </c>
      <c r="H25" s="508">
        <v>916.28509095823347</v>
      </c>
      <c r="I25" s="374">
        <v>0.35824187959286413</v>
      </c>
    </row>
    <row r="26" spans="1:9" ht="15" customHeight="1" x14ac:dyDescent="0.25">
      <c r="A26" s="364" t="s">
        <v>70</v>
      </c>
      <c r="B26" s="366"/>
      <c r="C26" s="508">
        <v>502.05720430107527</v>
      </c>
      <c r="D26" s="508">
        <v>513.79804301075274</v>
      </c>
      <c r="E26" s="374">
        <v>-2.2851077129213082E-2</v>
      </c>
      <c r="F26" s="363"/>
      <c r="G26" s="508">
        <v>506.49749743741677</v>
      </c>
      <c r="H26" s="508">
        <v>518.22201857001608</v>
      </c>
      <c r="I26" s="374">
        <v>-2.2624513649481703E-2</v>
      </c>
    </row>
    <row r="27" spans="1:9" ht="15" customHeight="1" x14ac:dyDescent="0.25">
      <c r="A27" s="364" t="s">
        <v>71</v>
      </c>
      <c r="B27" s="366"/>
      <c r="C27" s="508">
        <v>1</v>
      </c>
      <c r="D27" s="508">
        <v>1</v>
      </c>
      <c r="E27" s="374">
        <v>0</v>
      </c>
      <c r="F27" s="363"/>
      <c r="G27" s="508">
        <v>1</v>
      </c>
      <c r="H27" s="508">
        <v>1</v>
      </c>
      <c r="I27" s="374">
        <v>0</v>
      </c>
    </row>
    <row r="28" spans="1:9" ht="15" customHeight="1" x14ac:dyDescent="0.25">
      <c r="A28" s="364" t="s">
        <v>72</v>
      </c>
      <c r="B28" s="366"/>
      <c r="C28" s="508">
        <v>7.6563432007168473</v>
      </c>
      <c r="D28" s="508">
        <v>7.7165803154121866</v>
      </c>
      <c r="E28" s="374">
        <v>-7.8061929291436405E-3</v>
      </c>
      <c r="F28" s="363"/>
      <c r="G28" s="508">
        <v>7.6799500139528938</v>
      </c>
      <c r="H28" s="508">
        <v>7.7597509550117421</v>
      </c>
      <c r="I28" s="374">
        <v>-1.0283956472508682E-2</v>
      </c>
    </row>
    <row r="29" spans="1:9" ht="15" customHeight="1" x14ac:dyDescent="0.25">
      <c r="A29" s="364" t="s">
        <v>73</v>
      </c>
      <c r="B29" s="366"/>
      <c r="C29" s="508">
        <v>36.624299999999998</v>
      </c>
      <c r="D29" s="508">
        <v>36.624299999999977</v>
      </c>
      <c r="E29" s="374">
        <v>0</v>
      </c>
      <c r="F29" s="363"/>
      <c r="G29" s="508">
        <v>36.624299999999998</v>
      </c>
      <c r="H29" s="508">
        <v>36.62429999999997</v>
      </c>
      <c r="I29" s="374">
        <v>0</v>
      </c>
    </row>
    <row r="30" spans="1:9" ht="15" customHeight="1" thickBot="1" x14ac:dyDescent="0.3">
      <c r="A30" s="367" t="s">
        <v>74</v>
      </c>
      <c r="B30" s="368"/>
      <c r="C30" s="512">
        <v>39.598717356797799</v>
      </c>
      <c r="D30" s="512">
        <v>42.67480693581782</v>
      </c>
      <c r="E30" s="375">
        <v>-7.2082097140976131E-2</v>
      </c>
      <c r="F30" s="363"/>
      <c r="G30" s="512">
        <v>41.080851951601666</v>
      </c>
      <c r="H30" s="512">
        <v>40.212797551148959</v>
      </c>
      <c r="I30" s="375">
        <v>2.1586521040934281E-2</v>
      </c>
    </row>
    <row r="31" spans="1:9" ht="11.1" customHeight="1" x14ac:dyDescent="0.25">
      <c r="A31" s="61"/>
      <c r="B31" s="60"/>
    </row>
    <row r="32" spans="1:9" ht="11.1" customHeight="1" x14ac:dyDescent="0.25">
      <c r="A32" s="61"/>
      <c r="B32" s="60"/>
    </row>
    <row r="33" spans="1:15" ht="15" customHeight="1" x14ac:dyDescent="0.25">
      <c r="A33" s="551" t="s">
        <v>78</v>
      </c>
      <c r="B33" s="551"/>
      <c r="C33" s="551"/>
      <c r="D33" s="551"/>
      <c r="E33" s="551"/>
      <c r="F33" s="551"/>
      <c r="G33" s="551"/>
      <c r="H33" s="551"/>
      <c r="I33" s="551"/>
    </row>
    <row r="34" spans="1:15" ht="24.75" customHeight="1" x14ac:dyDescent="0.25">
      <c r="C34" s="552" t="s">
        <v>79</v>
      </c>
      <c r="D34" s="552"/>
      <c r="E34" s="552"/>
      <c r="F34" s="376"/>
      <c r="G34" s="552" t="str">
        <f>C34</f>
        <v>Tipo de cambio de cierre                                         (moneda local por USD)</v>
      </c>
      <c r="H34" s="552"/>
      <c r="I34" s="552"/>
    </row>
    <row r="35" spans="1:15" ht="15" customHeight="1" thickBot="1" x14ac:dyDescent="0.3">
      <c r="A35" s="377"/>
      <c r="B35" s="378"/>
      <c r="C35" s="502" t="s">
        <v>184</v>
      </c>
      <c r="D35" s="502" t="s">
        <v>173</v>
      </c>
      <c r="E35" s="371" t="s">
        <v>63</v>
      </c>
      <c r="F35" s="379"/>
      <c r="G35" s="502" t="s">
        <v>176</v>
      </c>
      <c r="H35" s="502" t="s">
        <v>177</v>
      </c>
      <c r="I35" s="353" t="s">
        <v>63</v>
      </c>
    </row>
    <row r="36" spans="1:15" ht="15" customHeight="1" x14ac:dyDescent="0.25">
      <c r="A36" s="357" t="s">
        <v>66</v>
      </c>
      <c r="B36" s="378"/>
      <c r="C36" s="509">
        <v>17.966699999999999</v>
      </c>
      <c r="D36" s="509">
        <v>20.2683</v>
      </c>
      <c r="E36" s="380">
        <v>-0.11355663770518498</v>
      </c>
      <c r="F36" s="381"/>
      <c r="G36" s="509">
        <v>18.3825</v>
      </c>
      <c r="H36" s="509">
        <v>19.629000000000001</v>
      </c>
      <c r="I36" s="382">
        <v>-6.3502980284273369E-2</v>
      </c>
      <c r="K36" s="43"/>
      <c r="O36" s="62"/>
    </row>
    <row r="37" spans="1:15" ht="15" customHeight="1" x14ac:dyDescent="0.25">
      <c r="A37" s="364" t="s">
        <v>67</v>
      </c>
      <c r="B37" s="383"/>
      <c r="C37" s="510">
        <v>3757.08</v>
      </c>
      <c r="D37" s="508">
        <v>4409.1499999999996</v>
      </c>
      <c r="E37" s="374">
        <v>-0.14789018291507428</v>
      </c>
      <c r="F37" s="381"/>
      <c r="G37" s="508">
        <v>3901.29</v>
      </c>
      <c r="H37" s="508">
        <v>4164.21</v>
      </c>
      <c r="I37" s="374">
        <v>-6.3138026180235896E-2</v>
      </c>
    </row>
    <row r="38" spans="1:15" ht="15" customHeight="1" x14ac:dyDescent="0.25">
      <c r="A38" s="364" t="s">
        <v>68</v>
      </c>
      <c r="B38" s="378"/>
      <c r="C38" s="510">
        <v>5.5023999999999997</v>
      </c>
      <c r="D38" s="508">
        <v>6.1923000000000004</v>
      </c>
      <c r="E38" s="374">
        <v>-0.11141256076094519</v>
      </c>
      <c r="F38" s="381"/>
      <c r="G38" s="508">
        <v>5.3186</v>
      </c>
      <c r="H38" s="508">
        <v>5.4481000000000002</v>
      </c>
      <c r="I38" s="374">
        <v>-2.3769754593344516E-2</v>
      </c>
    </row>
    <row r="39" spans="1:15" ht="15" customHeight="1" x14ac:dyDescent="0.25">
      <c r="A39" s="364" t="s">
        <v>69</v>
      </c>
      <c r="B39" s="378"/>
      <c r="C39" s="510">
        <v>1455</v>
      </c>
      <c r="D39" s="508">
        <v>1032</v>
      </c>
      <c r="E39" s="374">
        <v>0.40988372093023262</v>
      </c>
      <c r="F39" s="381"/>
      <c r="G39" s="508">
        <v>1380</v>
      </c>
      <c r="H39" s="508">
        <v>970.5</v>
      </c>
      <c r="I39" s="374">
        <v>0.42194744976816079</v>
      </c>
      <c r="J39" s="384"/>
    </row>
    <row r="40" spans="1:15" ht="15" customHeight="1" x14ac:dyDescent="0.25">
      <c r="A40" s="364" t="s">
        <v>70</v>
      </c>
      <c r="B40" s="378"/>
      <c r="C40" s="510">
        <v>501.42</v>
      </c>
      <c r="D40" s="508">
        <v>512.73</v>
      </c>
      <c r="E40" s="374">
        <v>-2.2058393306418567E-2</v>
      </c>
      <c r="F40" s="381"/>
      <c r="G40" s="508">
        <v>506</v>
      </c>
      <c r="H40" s="508">
        <v>522.87</v>
      </c>
      <c r="I40" s="374">
        <v>-3.2264233939602538E-2</v>
      </c>
    </row>
    <row r="41" spans="1:15" ht="15" customHeight="1" x14ac:dyDescent="0.25">
      <c r="A41" s="364" t="s">
        <v>71</v>
      </c>
      <c r="B41" s="378"/>
      <c r="C41" s="510">
        <v>1</v>
      </c>
      <c r="D41" s="508">
        <v>1</v>
      </c>
      <c r="E41" s="374">
        <v>0</v>
      </c>
      <c r="F41" s="381"/>
      <c r="G41" s="508">
        <v>1</v>
      </c>
      <c r="H41" s="508">
        <v>1</v>
      </c>
      <c r="I41" s="374">
        <v>0</v>
      </c>
    </row>
    <row r="42" spans="1:15" ht="15" customHeight="1" x14ac:dyDescent="0.25">
      <c r="A42" s="364" t="s">
        <v>72</v>
      </c>
      <c r="B42" s="378"/>
      <c r="C42" s="510">
        <v>7.6645099999999999</v>
      </c>
      <c r="D42" s="508">
        <v>7.7062499999999998</v>
      </c>
      <c r="E42" s="374">
        <v>-5.4163828061638553E-3</v>
      </c>
      <c r="F42" s="381"/>
      <c r="G42" s="508">
        <v>7.6570900000000002</v>
      </c>
      <c r="H42" s="508">
        <v>7.7234800000000003</v>
      </c>
      <c r="I42" s="374">
        <v>-8.5958661121671165E-3</v>
      </c>
    </row>
    <row r="43" spans="1:15" ht="15" customHeight="1" x14ac:dyDescent="0.25">
      <c r="A43" s="385" t="s">
        <v>73</v>
      </c>
      <c r="B43" s="378"/>
      <c r="C43" s="510">
        <v>36.624299999999998</v>
      </c>
      <c r="D43" s="508">
        <v>36.62429999999997</v>
      </c>
      <c r="E43" s="374">
        <v>0</v>
      </c>
      <c r="F43" s="381"/>
      <c r="G43" s="508">
        <v>36.624299999999998</v>
      </c>
      <c r="H43" s="508">
        <v>36.624299999999998</v>
      </c>
      <c r="I43" s="374">
        <v>0</v>
      </c>
      <c r="K43" s="63"/>
      <c r="L43" s="63"/>
      <c r="M43" s="63"/>
      <c r="N43" s="63"/>
      <c r="O43" s="63"/>
    </row>
    <row r="44" spans="1:15" ht="15" customHeight="1" thickBot="1" x14ac:dyDescent="0.3">
      <c r="A44" s="386" t="s">
        <v>74</v>
      </c>
      <c r="B44" s="387"/>
      <c r="C44" s="511">
        <v>39.040999999999997</v>
      </c>
      <c r="D44" s="511">
        <v>44.066000000000003</v>
      </c>
      <c r="E44" s="388">
        <v>-0.11403349521172801</v>
      </c>
      <c r="F44" s="369"/>
      <c r="G44" s="512">
        <v>39.844999999999999</v>
      </c>
      <c r="H44" s="512">
        <v>41.64</v>
      </c>
      <c r="I44" s="375">
        <v>-4.3107588856868384E-2</v>
      </c>
      <c r="J44" s="50">
        <v>0</v>
      </c>
      <c r="K44" s="63"/>
      <c r="L44" s="63"/>
      <c r="M44" s="63"/>
      <c r="N44" s="63"/>
      <c r="O44" s="63"/>
    </row>
    <row r="45" spans="1:15" ht="9.9499999999999993" customHeight="1" x14ac:dyDescent="0.25">
      <c r="A45" s="53"/>
      <c r="B45" s="60"/>
      <c r="C45" s="59"/>
      <c r="D45" s="59"/>
      <c r="E45" s="64"/>
      <c r="F45" s="59"/>
      <c r="G45" s="59"/>
      <c r="H45" s="59"/>
      <c r="I45" s="64"/>
      <c r="J45" s="59"/>
      <c r="K45" s="63"/>
      <c r="L45" s="63"/>
      <c r="M45" s="63"/>
      <c r="N45" s="63"/>
      <c r="O45" s="63"/>
    </row>
    <row r="46" spans="1:15" ht="15" customHeight="1" x14ac:dyDescent="0.25">
      <c r="A46" s="553" t="s">
        <v>80</v>
      </c>
      <c r="B46" s="553"/>
      <c r="C46" s="553"/>
      <c r="D46" s="553"/>
      <c r="E46" s="553"/>
      <c r="F46" s="553"/>
      <c r="G46" s="553"/>
      <c r="H46" s="553"/>
      <c r="I46" s="553"/>
      <c r="K46" s="63"/>
      <c r="L46" s="63"/>
      <c r="M46" s="63"/>
      <c r="N46" s="63"/>
      <c r="O46" s="63"/>
    </row>
    <row r="47" spans="1:15" ht="11.1" customHeight="1" x14ac:dyDescent="0.25">
      <c r="K47" s="44"/>
      <c r="L47" s="44"/>
      <c r="M47" s="44"/>
      <c r="N47" s="44"/>
      <c r="O47" s="63"/>
    </row>
    <row r="48" spans="1:15" ht="11.1" customHeight="1" x14ac:dyDescent="0.25">
      <c r="A48" s="61"/>
      <c r="B48" s="60"/>
      <c r="K48" s="44"/>
      <c r="L48" s="44"/>
      <c r="M48" s="44"/>
      <c r="N48" s="44"/>
      <c r="O48" s="44"/>
    </row>
    <row r="49" spans="1:15" ht="11.1" customHeight="1" x14ac:dyDescent="0.25">
      <c r="A49" s="61"/>
      <c r="B49" s="60"/>
      <c r="K49" s="63"/>
      <c r="L49" s="63"/>
      <c r="M49" s="63"/>
      <c r="N49" s="63"/>
      <c r="O49" s="44"/>
    </row>
    <row r="50" spans="1:15" ht="11.1" customHeight="1" x14ac:dyDescent="0.25">
      <c r="A50" s="61"/>
      <c r="B50" s="60"/>
      <c r="O50" s="63"/>
    </row>
  </sheetData>
  <mergeCells count="10">
    <mergeCell ref="A33:I33"/>
    <mergeCell ref="C34:E34"/>
    <mergeCell ref="G34:I34"/>
    <mergeCell ref="A46:I46"/>
    <mergeCell ref="A1:J1"/>
    <mergeCell ref="A2:J2"/>
    <mergeCell ref="A4:D4"/>
    <mergeCell ref="A19:E19"/>
    <mergeCell ref="C20:E20"/>
    <mergeCell ref="G20:I20"/>
  </mergeCells>
  <pageMargins left="0.7" right="0.7" top="0.75" bottom="0.75" header="0.3" footer="0.3"/>
  <headerFooter>
    <oddFooter>&amp;L_x000D_&amp;1#&amp;"Aptos"&amp;14&amp;K000000 Interna</oddFooter>
  </headerFooter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O50"/>
  <sheetViews>
    <sheetView showGridLines="0" topLeftCell="A15" zoomScale="85" zoomScaleNormal="80" workbookViewId="0">
      <selection activeCell="S38" sqref="S38"/>
    </sheetView>
  </sheetViews>
  <sheetFormatPr baseColWidth="10" defaultColWidth="9.85546875" defaultRowHeight="11.1" customHeight="1" x14ac:dyDescent="0.25"/>
  <cols>
    <col min="1" max="1" width="32.42578125" style="112" customWidth="1"/>
    <col min="2" max="2" width="1.7109375" style="113" customWidth="1"/>
    <col min="3" max="3" width="11.28515625" style="114" customWidth="1"/>
    <col min="4" max="4" width="13.140625" style="114" customWidth="1"/>
    <col min="5" max="5" width="13" style="114" customWidth="1"/>
    <col min="6" max="6" width="11.85546875" style="114" customWidth="1"/>
    <col min="7" max="7" width="11.28515625" style="114" customWidth="1"/>
    <col min="8" max="8" width="6.140625" style="114" customWidth="1"/>
    <col min="9" max="9" width="11.140625" style="114" customWidth="1"/>
    <col min="10" max="10" width="11.28515625" style="114" customWidth="1"/>
    <col min="11" max="11" width="12.85546875" style="114" customWidth="1"/>
    <col min="12" max="13" width="11.28515625" style="113" customWidth="1"/>
    <col min="14" max="14" width="4.140625" style="113" customWidth="1"/>
    <col min="15" max="15" width="11.28515625" style="113" customWidth="1"/>
    <col min="16" max="16384" width="9.85546875" style="108"/>
  </cols>
  <sheetData>
    <row r="1" spans="1:15" ht="15" customHeight="1" x14ac:dyDescent="0.25">
      <c r="A1" s="525" t="s">
        <v>14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</row>
    <row r="2" spans="1:15" ht="15" customHeight="1" x14ac:dyDescent="0.25">
      <c r="A2" s="525" t="s">
        <v>103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</row>
    <row r="3" spans="1:15" ht="10.5" customHeight="1" x14ac:dyDescent="0.25">
      <c r="A3" s="432"/>
      <c r="B3" s="433"/>
      <c r="C3" s="434"/>
      <c r="D3" s="434"/>
      <c r="E3" s="434"/>
      <c r="F3" s="434"/>
      <c r="G3" s="434"/>
      <c r="H3" s="434"/>
      <c r="I3" s="434"/>
      <c r="J3" s="434"/>
      <c r="K3" s="434"/>
      <c r="L3" s="435"/>
      <c r="M3" s="435"/>
      <c r="N3" s="435"/>
      <c r="O3" s="435"/>
    </row>
    <row r="4" spans="1:15" ht="23.25" customHeight="1" x14ac:dyDescent="0.25">
      <c r="A4" s="526" t="s">
        <v>116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</row>
    <row r="5" spans="1:15" ht="18.75" customHeight="1" thickBot="1" x14ac:dyDescent="0.3">
      <c r="A5" s="405"/>
      <c r="B5" s="93"/>
      <c r="C5" s="523" t="s">
        <v>180</v>
      </c>
      <c r="D5" s="523"/>
      <c r="E5" s="523"/>
      <c r="F5" s="523"/>
      <c r="G5" s="523"/>
      <c r="H5" s="93"/>
      <c r="I5" s="524" t="s">
        <v>181</v>
      </c>
      <c r="J5" s="524"/>
      <c r="K5" s="524"/>
      <c r="L5" s="524"/>
      <c r="M5" s="524"/>
      <c r="N5" s="406"/>
      <c r="O5" s="407" t="s">
        <v>83</v>
      </c>
    </row>
    <row r="6" spans="1:15" ht="24.75" customHeight="1" x14ac:dyDescent="0.25">
      <c r="A6" s="408"/>
      <c r="B6" s="409"/>
      <c r="C6" s="430" t="s">
        <v>85</v>
      </c>
      <c r="D6" s="430" t="s">
        <v>104</v>
      </c>
      <c r="E6" s="430" t="s">
        <v>105</v>
      </c>
      <c r="F6" s="430" t="s">
        <v>86</v>
      </c>
      <c r="G6" s="430" t="s">
        <v>81</v>
      </c>
      <c r="H6" s="93"/>
      <c r="I6" s="410" t="s">
        <v>85</v>
      </c>
      <c r="J6" s="410" t="s">
        <v>104</v>
      </c>
      <c r="K6" s="410" t="s">
        <v>105</v>
      </c>
      <c r="L6" s="410" t="s">
        <v>86</v>
      </c>
      <c r="M6" s="410" t="s">
        <v>81</v>
      </c>
      <c r="N6" s="389"/>
      <c r="O6" s="430" t="s">
        <v>63</v>
      </c>
    </row>
    <row r="7" spans="1:15" ht="18" customHeight="1" x14ac:dyDescent="0.25">
      <c r="A7" s="463" t="s">
        <v>167</v>
      </c>
      <c r="B7" s="409"/>
      <c r="C7" s="420">
        <v>339.35850045558504</v>
      </c>
      <c r="D7" s="420">
        <v>29.370086958865997</v>
      </c>
      <c r="E7" s="420">
        <v>85.156316454613005</v>
      </c>
      <c r="F7" s="420">
        <v>39.29991023028002</v>
      </c>
      <c r="G7" s="420">
        <f t="shared" ref="G7:G16" si="0">+SUM(C7:F7)</f>
        <v>493.18481409934407</v>
      </c>
      <c r="H7" s="93"/>
      <c r="I7" s="420">
        <v>346.88684169039101</v>
      </c>
      <c r="J7" s="420">
        <v>29.108497156551998</v>
      </c>
      <c r="K7" s="420">
        <v>84.886690132383009</v>
      </c>
      <c r="L7" s="420">
        <v>36.56136795330999</v>
      </c>
      <c r="M7" s="420">
        <f t="shared" ref="M7" si="1">+SUM(I7:L7)</f>
        <v>497.44339693263601</v>
      </c>
      <c r="N7" s="389"/>
      <c r="O7" s="390">
        <f t="shared" ref="O7:O14" si="2">+G7/M7-1</f>
        <v>-8.5609395150311185E-3</v>
      </c>
    </row>
    <row r="8" spans="1:15" ht="18" customHeight="1" x14ac:dyDescent="0.25">
      <c r="A8" s="412" t="s">
        <v>72</v>
      </c>
      <c r="B8" s="409"/>
      <c r="C8" s="391">
        <v>44.322252238544984</v>
      </c>
      <c r="D8" s="391">
        <v>2.0540912408790004</v>
      </c>
      <c r="E8" s="391">
        <v>0.59465447999999999</v>
      </c>
      <c r="F8" s="391">
        <v>1.9535358173709991</v>
      </c>
      <c r="G8" s="391">
        <f>SUM(C8:F8)</f>
        <v>48.924533776794988</v>
      </c>
      <c r="H8" s="397"/>
      <c r="I8" s="391">
        <v>43.168977314363133</v>
      </c>
      <c r="J8" s="391">
        <v>1.4554476161627925</v>
      </c>
      <c r="K8" s="391">
        <v>0</v>
      </c>
      <c r="L8" s="391">
        <v>2.6240624769150176</v>
      </c>
      <c r="M8" s="391">
        <f>SUM(I8:L8)</f>
        <v>47.24848740744094</v>
      </c>
      <c r="N8" s="389"/>
      <c r="O8" s="392">
        <f t="shared" si="2"/>
        <v>3.5473016414279801E-2</v>
      </c>
    </row>
    <row r="9" spans="1:15" ht="18" customHeight="1" thickBot="1" x14ac:dyDescent="0.3">
      <c r="A9" s="413" t="s">
        <v>152</v>
      </c>
      <c r="B9" s="409"/>
      <c r="C9" s="393">
        <v>39.246518568492007</v>
      </c>
      <c r="D9" s="393">
        <v>2.1610150951900002</v>
      </c>
      <c r="E9" s="393">
        <v>0.17972247930000002</v>
      </c>
      <c r="F9" s="393">
        <v>5.8143311074809993</v>
      </c>
      <c r="G9" s="393">
        <f>+SUM(C9:F9)</f>
        <v>47.40158725046301</v>
      </c>
      <c r="H9" s="93"/>
      <c r="I9" s="393">
        <v>37.506922916014958</v>
      </c>
      <c r="J9" s="393">
        <v>1.9131325844390001</v>
      </c>
      <c r="K9" s="425">
        <v>0.89373088237217335</v>
      </c>
      <c r="L9" s="393">
        <v>4.6007536930788326</v>
      </c>
      <c r="M9" s="393">
        <f>+SUM(I9:L9)</f>
        <v>44.914540075904966</v>
      </c>
      <c r="N9" s="389"/>
      <c r="O9" s="394">
        <f t="shared" si="2"/>
        <v>5.5372874137305406E-2</v>
      </c>
    </row>
    <row r="10" spans="1:15" ht="18" customHeight="1" thickBot="1" x14ac:dyDescent="0.3">
      <c r="A10" s="414" t="s">
        <v>5</v>
      </c>
      <c r="B10" s="415"/>
      <c r="C10" s="395">
        <v>422.92727126262207</v>
      </c>
      <c r="D10" s="395">
        <v>33.585193294934996</v>
      </c>
      <c r="E10" s="395">
        <v>85.930693413913005</v>
      </c>
      <c r="F10" s="395">
        <v>47.067777155132021</v>
      </c>
      <c r="G10" s="396">
        <f t="shared" si="0"/>
        <v>589.51093512660213</v>
      </c>
      <c r="H10" s="397"/>
      <c r="I10" s="395">
        <v>427.5627419207691</v>
      </c>
      <c r="J10" s="395">
        <v>32.477077357153789</v>
      </c>
      <c r="K10" s="398">
        <v>85.780421014755177</v>
      </c>
      <c r="L10" s="395">
        <v>43.78618412330384</v>
      </c>
      <c r="M10" s="395">
        <f t="shared" ref="M10:M16" si="3">+SUM(I10:L10)</f>
        <v>589.60642441598202</v>
      </c>
      <c r="N10" s="399"/>
      <c r="O10" s="400">
        <f t="shared" si="2"/>
        <v>-1.6195428920995347E-4</v>
      </c>
    </row>
    <row r="11" spans="1:15" ht="18" customHeight="1" x14ac:dyDescent="0.25">
      <c r="A11" s="411" t="s">
        <v>67</v>
      </c>
      <c r="B11" s="416"/>
      <c r="C11" s="424">
        <v>74.198404212037005</v>
      </c>
      <c r="D11" s="424">
        <v>10.983196755014998</v>
      </c>
      <c r="E11" s="424">
        <v>3.6643876180859998</v>
      </c>
      <c r="F11" s="424">
        <v>6.873359923762993</v>
      </c>
      <c r="G11" s="420">
        <f t="shared" si="0"/>
        <v>95.719348508900993</v>
      </c>
      <c r="H11" s="93"/>
      <c r="I11" s="424">
        <v>71.367470658334014</v>
      </c>
      <c r="J11" s="424">
        <v>10.015217571903996</v>
      </c>
      <c r="K11" s="424">
        <v>3.6868765495900018</v>
      </c>
      <c r="L11" s="424">
        <v>6.552006151476002</v>
      </c>
      <c r="M11" s="424">
        <f>+SUM(I11:L11)</f>
        <v>91.621570931304021</v>
      </c>
      <c r="N11" s="389"/>
      <c r="O11" s="401">
        <f t="shared" si="2"/>
        <v>4.4725030753613781E-2</v>
      </c>
    </row>
    <row r="12" spans="1:15" ht="18" customHeight="1" x14ac:dyDescent="0.25">
      <c r="A12" s="417" t="s">
        <v>168</v>
      </c>
      <c r="B12" s="416"/>
      <c r="C12" s="402">
        <v>278.63965480500008</v>
      </c>
      <c r="D12" s="402">
        <v>25.689043196999997</v>
      </c>
      <c r="E12" s="402">
        <v>2.8855480550000001</v>
      </c>
      <c r="F12" s="402">
        <v>30.980842442999997</v>
      </c>
      <c r="G12" s="402">
        <f t="shared" si="0"/>
        <v>338.19508850000005</v>
      </c>
      <c r="H12" s="93"/>
      <c r="I12" s="420">
        <v>274.52299241900005</v>
      </c>
      <c r="J12" s="420">
        <v>24.572985721999988</v>
      </c>
      <c r="K12" s="420">
        <v>2.8048968439999999</v>
      </c>
      <c r="L12" s="420">
        <v>27.699132909999975</v>
      </c>
      <c r="M12" s="420">
        <f t="shared" si="3"/>
        <v>329.60000789499998</v>
      </c>
      <c r="N12" s="389"/>
      <c r="O12" s="392">
        <f t="shared" si="2"/>
        <v>2.6077307036164177E-2</v>
      </c>
    </row>
    <row r="13" spans="1:15" ht="18" customHeight="1" x14ac:dyDescent="0.25">
      <c r="A13" s="418" t="s">
        <v>69</v>
      </c>
      <c r="B13" s="416"/>
      <c r="C13" s="402">
        <v>39.076093241881708</v>
      </c>
      <c r="D13" s="402">
        <v>7.364045315871115</v>
      </c>
      <c r="E13" s="402">
        <v>2.0605284943700011</v>
      </c>
      <c r="F13" s="402">
        <v>5.6425945533514739</v>
      </c>
      <c r="G13" s="402">
        <f t="shared" si="0"/>
        <v>54.143261605474301</v>
      </c>
      <c r="H13" s="93"/>
      <c r="I13" s="402">
        <v>39.037625411722388</v>
      </c>
      <c r="J13" s="402">
        <v>7.0791773280316637</v>
      </c>
      <c r="K13" s="402">
        <v>1.8826081182500001</v>
      </c>
      <c r="L13" s="402">
        <v>4.5622898018136624</v>
      </c>
      <c r="M13" s="402">
        <f t="shared" si="3"/>
        <v>52.56170065981771</v>
      </c>
      <c r="N13" s="389"/>
      <c r="O13" s="392">
        <f t="shared" si="2"/>
        <v>3.0089607562216125E-2</v>
      </c>
    </row>
    <row r="14" spans="1:15" ht="18" customHeight="1" thickBot="1" x14ac:dyDescent="0.3">
      <c r="A14" s="419" t="s">
        <v>74</v>
      </c>
      <c r="B14" s="416"/>
      <c r="C14" s="402">
        <v>12.642060291148715</v>
      </c>
      <c r="D14" s="402">
        <v>2.2363717597343284</v>
      </c>
      <c r="E14" s="402">
        <v>0</v>
      </c>
      <c r="F14" s="402">
        <v>1.1545789582784165</v>
      </c>
      <c r="G14" s="402">
        <f t="shared" si="0"/>
        <v>16.033011009161459</v>
      </c>
      <c r="H14" s="93"/>
      <c r="I14" s="402">
        <v>12.447418316004427</v>
      </c>
      <c r="J14" s="402">
        <v>2.1138307054195171</v>
      </c>
      <c r="K14" s="402">
        <v>0</v>
      </c>
      <c r="L14" s="402">
        <v>1.1368244172460995</v>
      </c>
      <c r="M14" s="402">
        <f t="shared" si="3"/>
        <v>15.698073438670043</v>
      </c>
      <c r="N14" s="389"/>
      <c r="O14" s="392">
        <f t="shared" si="2"/>
        <v>2.1336221403216449E-2</v>
      </c>
    </row>
    <row r="15" spans="1:15" ht="18" customHeight="1" thickBot="1" x14ac:dyDescent="0.3">
      <c r="A15" s="414" t="s">
        <v>6</v>
      </c>
      <c r="B15" s="415"/>
      <c r="C15" s="396">
        <v>404.55621255006753</v>
      </c>
      <c r="D15" s="396">
        <v>46.272657027620433</v>
      </c>
      <c r="E15" s="396">
        <v>8.6104641674560014</v>
      </c>
      <c r="F15" s="396">
        <v>44.651375878392876</v>
      </c>
      <c r="G15" s="396">
        <f t="shared" si="0"/>
        <v>504.09070962353678</v>
      </c>
      <c r="H15" s="397"/>
      <c r="I15" s="396">
        <v>397.37550680506087</v>
      </c>
      <c r="J15" s="396">
        <v>43.781211327355166</v>
      </c>
      <c r="K15" s="396">
        <v>8.3743815118400011</v>
      </c>
      <c r="L15" s="396">
        <v>39.950253280535733</v>
      </c>
      <c r="M15" s="396">
        <f t="shared" si="3"/>
        <v>489.48135292479174</v>
      </c>
      <c r="N15" s="399"/>
      <c r="O15" s="400">
        <f>+G15/M15-1</f>
        <v>2.9846605210698929E-2</v>
      </c>
    </row>
    <row r="16" spans="1:15" ht="19.149999999999999" customHeight="1" thickBot="1" x14ac:dyDescent="0.3">
      <c r="A16" s="431" t="s">
        <v>82</v>
      </c>
      <c r="B16" s="436"/>
      <c r="C16" s="403">
        <v>827.48348381268966</v>
      </c>
      <c r="D16" s="403">
        <v>79.857850322555436</v>
      </c>
      <c r="E16" s="403">
        <v>94.541157581369006</v>
      </c>
      <c r="F16" s="403">
        <v>91.71915303352489</v>
      </c>
      <c r="G16" s="403">
        <f t="shared" si="0"/>
        <v>1093.601644750139</v>
      </c>
      <c r="H16" s="93"/>
      <c r="I16" s="403">
        <v>824.93824872582991</v>
      </c>
      <c r="J16" s="403">
        <v>76.258288684508955</v>
      </c>
      <c r="K16" s="403">
        <v>94.154802526595176</v>
      </c>
      <c r="L16" s="403">
        <v>83.736437403839574</v>
      </c>
      <c r="M16" s="403">
        <f t="shared" si="3"/>
        <v>1079.0877773407735</v>
      </c>
      <c r="N16" s="389"/>
      <c r="O16" s="404">
        <f>+G16/M16-1</f>
        <v>1.3450126777575511E-2</v>
      </c>
    </row>
    <row r="17" spans="1:15" ht="15" customHeight="1" x14ac:dyDescent="0.25">
      <c r="A17" s="109"/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spans="1:15" ht="15" customHeight="1" x14ac:dyDescent="0.2">
      <c r="A18" s="111" t="s">
        <v>117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 ht="17.25" customHeight="1" x14ac:dyDescent="0.2">
      <c r="A19" s="111" t="s">
        <v>118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 ht="23.25" customHeight="1" x14ac:dyDescent="0.25"/>
    <row r="21" spans="1:15" ht="18" customHeight="1" x14ac:dyDescent="0.25">
      <c r="A21" s="428" t="s">
        <v>119</v>
      </c>
      <c r="B21" s="429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429"/>
    </row>
    <row r="22" spans="1:15" ht="18" customHeight="1" thickBot="1" x14ac:dyDescent="0.3">
      <c r="A22" s="405"/>
      <c r="B22" s="93"/>
      <c r="C22" s="523" t="str">
        <f>+C5</f>
        <v>4T 2025</v>
      </c>
      <c r="D22" s="523"/>
      <c r="E22" s="523"/>
      <c r="F22" s="523"/>
      <c r="G22" s="523"/>
      <c r="H22" s="93"/>
      <c r="I22" s="524" t="str">
        <f>+I5</f>
        <v>4T 2024</v>
      </c>
      <c r="J22" s="524"/>
      <c r="K22" s="524"/>
      <c r="L22" s="524"/>
      <c r="M22" s="524"/>
      <c r="N22" s="406"/>
      <c r="O22" s="407" t="str">
        <f>+O5</f>
        <v>A/A</v>
      </c>
    </row>
    <row r="23" spans="1:15" ht="18" customHeight="1" x14ac:dyDescent="0.25">
      <c r="A23" s="408"/>
      <c r="B23" s="409"/>
      <c r="C23" s="430" t="s">
        <v>85</v>
      </c>
      <c r="D23" s="521" t="s">
        <v>120</v>
      </c>
      <c r="E23" s="521"/>
      <c r="F23" s="430" t="s">
        <v>86</v>
      </c>
      <c r="G23" s="430" t="s">
        <v>81</v>
      </c>
      <c r="H23" s="93"/>
      <c r="I23" s="410" t="s">
        <v>85</v>
      </c>
      <c r="J23" s="521" t="s">
        <v>120</v>
      </c>
      <c r="K23" s="521"/>
      <c r="L23" s="410" t="s">
        <v>86</v>
      </c>
      <c r="M23" s="410" t="s">
        <v>81</v>
      </c>
      <c r="N23" s="389"/>
      <c r="O23" s="430" t="s">
        <v>63</v>
      </c>
    </row>
    <row r="24" spans="1:15" s="115" customFormat="1" ht="18" customHeight="1" x14ac:dyDescent="0.25">
      <c r="A24" s="463" t="s">
        <v>167</v>
      </c>
      <c r="B24" s="409"/>
      <c r="C24" s="420">
        <v>1859.1718132018796</v>
      </c>
      <c r="D24" s="517">
        <v>215.554646996</v>
      </c>
      <c r="E24" s="517"/>
      <c r="F24" s="420">
        <v>277.56914467557402</v>
      </c>
      <c r="G24" s="420">
        <f t="shared" ref="G24:G32" si="4">C24+D24+F24</f>
        <v>2352.2956048734536</v>
      </c>
      <c r="H24" s="93"/>
      <c r="I24" s="420">
        <v>1936.9835986665537</v>
      </c>
      <c r="J24" s="517">
        <v>208.59672221599999</v>
      </c>
      <c r="K24" s="517"/>
      <c r="L24" s="420">
        <v>259.15764626344605</v>
      </c>
      <c r="M24" s="420">
        <f t="shared" ref="M24:M32" si="5">I24+J24+L24</f>
        <v>2404.7379671459998</v>
      </c>
      <c r="N24" s="389"/>
      <c r="O24" s="390">
        <f>+G24/M24-1</f>
        <v>-2.1807932086166604E-2</v>
      </c>
    </row>
    <row r="25" spans="1:15" ht="18" customHeight="1" x14ac:dyDescent="0.25">
      <c r="A25" s="412" t="s">
        <v>72</v>
      </c>
      <c r="B25" s="409"/>
      <c r="C25" s="391">
        <v>321.81834658865915</v>
      </c>
      <c r="D25" s="522">
        <v>19.401028000272007</v>
      </c>
      <c r="E25" s="522">
        <v>216.32425384993297</v>
      </c>
      <c r="F25" s="391">
        <v>20.920072295689003</v>
      </c>
      <c r="G25" s="464">
        <f t="shared" si="4"/>
        <v>362.13944688462016</v>
      </c>
      <c r="H25" s="397"/>
      <c r="I25" s="391">
        <v>317.87413659474521</v>
      </c>
      <c r="J25" s="522">
        <v>13.980532999980001</v>
      </c>
      <c r="K25" s="522">
        <v>216.32425384993297</v>
      </c>
      <c r="L25" s="391">
        <v>20.603941381471007</v>
      </c>
      <c r="M25" s="464">
        <f t="shared" si="5"/>
        <v>352.45861097619627</v>
      </c>
      <c r="N25" s="389"/>
      <c r="O25" s="392">
        <f t="shared" ref="O25:O31" si="6">+G25/M25-1</f>
        <v>2.7466589287210574E-2</v>
      </c>
    </row>
    <row r="26" spans="1:15" ht="18" customHeight="1" thickBot="1" x14ac:dyDescent="0.3">
      <c r="A26" s="413" t="s">
        <v>152</v>
      </c>
      <c r="B26" s="409"/>
      <c r="C26" s="425">
        <v>280.869451089687</v>
      </c>
      <c r="D26" s="513">
        <v>14.005046002481995</v>
      </c>
      <c r="E26" s="513"/>
      <c r="F26" s="421">
        <v>56.311822640648018</v>
      </c>
      <c r="G26" s="421">
        <f t="shared" si="4"/>
        <v>351.18631973281703</v>
      </c>
      <c r="H26" s="93"/>
      <c r="I26" s="421">
        <v>269.456440361609</v>
      </c>
      <c r="J26" s="513">
        <v>12.648609998724</v>
      </c>
      <c r="K26" s="513"/>
      <c r="L26" s="421">
        <v>52.429729048727893</v>
      </c>
      <c r="M26" s="421">
        <f t="shared" si="5"/>
        <v>334.53477940906089</v>
      </c>
      <c r="N26" s="389"/>
      <c r="O26" s="394">
        <f t="shared" si="6"/>
        <v>4.9775214263731327E-2</v>
      </c>
    </row>
    <row r="27" spans="1:15" ht="18" customHeight="1" thickBot="1" x14ac:dyDescent="0.3">
      <c r="A27" s="414" t="str">
        <f>+A10</f>
        <v>México y Centroamérica</v>
      </c>
      <c r="B27" s="415"/>
      <c r="C27" s="422">
        <v>2461.8596108802258</v>
      </c>
      <c r="D27" s="519">
        <v>248.96072099875403</v>
      </c>
      <c r="E27" s="519"/>
      <c r="F27" s="423">
        <v>354.80103961191105</v>
      </c>
      <c r="G27" s="423">
        <f t="shared" si="4"/>
        <v>3065.6213714908909</v>
      </c>
      <c r="H27" s="397"/>
      <c r="I27" s="422">
        <v>2524.3141756229079</v>
      </c>
      <c r="J27" s="514">
        <v>235.22586521470399</v>
      </c>
      <c r="K27" s="514"/>
      <c r="L27" s="423">
        <v>332.19131669364492</v>
      </c>
      <c r="M27" s="423">
        <f t="shared" si="5"/>
        <v>3091.7313575312564</v>
      </c>
      <c r="N27" s="399"/>
      <c r="O27" s="400">
        <f t="shared" si="6"/>
        <v>-8.4451017960416319E-3</v>
      </c>
    </row>
    <row r="28" spans="1:15" ht="18" customHeight="1" x14ac:dyDescent="0.25">
      <c r="A28" s="411" t="str">
        <f>+A11</f>
        <v>Colombia</v>
      </c>
      <c r="B28" s="416"/>
      <c r="C28" s="420">
        <v>539.69916210009103</v>
      </c>
      <c r="D28" s="517">
        <v>108.55609222439699</v>
      </c>
      <c r="E28" s="517"/>
      <c r="F28" s="424">
        <v>50.622135675511998</v>
      </c>
      <c r="G28" s="424">
        <f t="shared" si="4"/>
        <v>698.8773900000001</v>
      </c>
      <c r="H28" s="93"/>
      <c r="I28" s="420">
        <v>510.96097842179393</v>
      </c>
      <c r="J28" s="520">
        <v>101.36970100362301</v>
      </c>
      <c r="K28" s="520"/>
      <c r="L28" s="424">
        <v>49.390736286623991</v>
      </c>
      <c r="M28" s="424">
        <f t="shared" si="5"/>
        <v>661.72141571204099</v>
      </c>
      <c r="N28" s="389"/>
      <c r="O28" s="401">
        <f t="shared" si="6"/>
        <v>5.6150478744862342E-2</v>
      </c>
    </row>
    <row r="29" spans="1:15" ht="18" customHeight="1" x14ac:dyDescent="0.25">
      <c r="A29" s="417" t="s">
        <v>168</v>
      </c>
      <c r="B29" s="416"/>
      <c r="C29" s="420">
        <v>1876.5821761820002</v>
      </c>
      <c r="D29" s="517">
        <v>222.368411772</v>
      </c>
      <c r="E29" s="517"/>
      <c r="F29" s="420">
        <v>346.47123324199964</v>
      </c>
      <c r="G29" s="420">
        <f t="shared" si="4"/>
        <v>2445.4218211959997</v>
      </c>
      <c r="H29" s="93"/>
      <c r="I29" s="420">
        <v>1821.5460131220002</v>
      </c>
      <c r="J29" s="517">
        <v>213.913400854</v>
      </c>
      <c r="K29" s="517"/>
      <c r="L29" s="420">
        <v>314.30980106800007</v>
      </c>
      <c r="M29" s="420">
        <f t="shared" si="5"/>
        <v>2349.7692150440002</v>
      </c>
      <c r="N29" s="389"/>
      <c r="O29" s="392">
        <f t="shared" si="6"/>
        <v>4.0707234369911527E-2</v>
      </c>
    </row>
    <row r="30" spans="1:15" ht="18" customHeight="1" x14ac:dyDescent="0.25">
      <c r="A30" s="418" t="str">
        <f>+A13</f>
        <v>Argentina</v>
      </c>
      <c r="B30" s="416"/>
      <c r="C30" s="420">
        <v>192.240072</v>
      </c>
      <c r="D30" s="517">
        <v>39.809623999999999</v>
      </c>
      <c r="E30" s="517"/>
      <c r="F30" s="420">
        <v>46.998387999999998</v>
      </c>
      <c r="G30" s="420">
        <f t="shared" si="4"/>
        <v>279.04808399999996</v>
      </c>
      <c r="H30" s="93"/>
      <c r="I30" s="420">
        <v>189.094916998</v>
      </c>
      <c r="J30" s="517">
        <v>40.852289999999996</v>
      </c>
      <c r="K30" s="517"/>
      <c r="L30" s="420">
        <v>37.031699002000003</v>
      </c>
      <c r="M30" s="420">
        <f t="shared" si="5"/>
        <v>266.97890599999999</v>
      </c>
      <c r="N30" s="389"/>
      <c r="O30" s="392">
        <f t="shared" si="6"/>
        <v>4.5206485339332358E-2</v>
      </c>
    </row>
    <row r="31" spans="1:15" ht="18" customHeight="1" thickBot="1" x14ac:dyDescent="0.3">
      <c r="A31" s="419" t="str">
        <f>+A14</f>
        <v>Uruguay</v>
      </c>
      <c r="B31" s="416"/>
      <c r="C31" s="425">
        <v>59.317175000000006</v>
      </c>
      <c r="D31" s="518">
        <v>8.6581770000000002</v>
      </c>
      <c r="E31" s="518"/>
      <c r="F31" s="421">
        <v>9.5449619999999999</v>
      </c>
      <c r="G31" s="425">
        <f t="shared" si="4"/>
        <v>77.520313999999999</v>
      </c>
      <c r="H31" s="93"/>
      <c r="I31" s="425">
        <v>57.695442069999999</v>
      </c>
      <c r="J31" s="513">
        <v>8.2776499999999995</v>
      </c>
      <c r="K31" s="513"/>
      <c r="L31" s="421">
        <v>9.0844199999999997</v>
      </c>
      <c r="M31" s="425">
        <f t="shared" si="5"/>
        <v>75.057512069999987</v>
      </c>
      <c r="N31" s="389"/>
      <c r="O31" s="392">
        <f t="shared" si="6"/>
        <v>3.2812197767801754E-2</v>
      </c>
    </row>
    <row r="32" spans="1:15" ht="17.45" customHeight="1" thickBot="1" x14ac:dyDescent="0.3">
      <c r="A32" s="414" t="str">
        <f>+A15</f>
        <v>Sudamérica</v>
      </c>
      <c r="B32" s="415"/>
      <c r="C32" s="422">
        <v>2667.8385852820916</v>
      </c>
      <c r="D32" s="513">
        <v>379.392304996397</v>
      </c>
      <c r="E32" s="513"/>
      <c r="F32" s="422">
        <v>453.63671891751159</v>
      </c>
      <c r="G32" s="421">
        <f t="shared" si="4"/>
        <v>3500.8676091960001</v>
      </c>
      <c r="H32" s="397"/>
      <c r="I32" s="422">
        <v>2579.2973506117942</v>
      </c>
      <c r="J32" s="514">
        <v>364.413041857623</v>
      </c>
      <c r="K32" s="514"/>
      <c r="L32" s="423">
        <v>409.81665635662409</v>
      </c>
      <c r="M32" s="422">
        <f t="shared" si="5"/>
        <v>3353.5270488260412</v>
      </c>
      <c r="N32" s="399"/>
      <c r="O32" s="400">
        <f>+G32/M32-1</f>
        <v>4.3935998793132702E-2</v>
      </c>
    </row>
    <row r="33" spans="1:15" ht="24.95" customHeight="1" thickBot="1" x14ac:dyDescent="0.3">
      <c r="A33" s="431" t="str">
        <f>+A16</f>
        <v>TOTAL</v>
      </c>
      <c r="B33" s="436"/>
      <c r="C33" s="403">
        <v>5129.6981961623169</v>
      </c>
      <c r="D33" s="515">
        <v>628.35302599515103</v>
      </c>
      <c r="E33" s="515">
        <f t="shared" ref="E33" si="7">+E32+E27</f>
        <v>0</v>
      </c>
      <c r="F33" s="403">
        <v>808.43775852942258</v>
      </c>
      <c r="G33" s="426">
        <f>+G32+G27</f>
        <v>6566.4889806868905</v>
      </c>
      <c r="H33" s="93"/>
      <c r="I33" s="403">
        <v>5103.6115262347021</v>
      </c>
      <c r="J33" s="515">
        <v>599.63890707232702</v>
      </c>
      <c r="K33" s="515">
        <f t="shared" ref="K33" si="8">+K32+K27</f>
        <v>0</v>
      </c>
      <c r="L33" s="427">
        <f>+L32+L27</f>
        <v>742.00797305026902</v>
      </c>
      <c r="M33" s="403">
        <f>+M32+M27</f>
        <v>6445.2584063572976</v>
      </c>
      <c r="N33" s="389"/>
      <c r="O33" s="404">
        <f>+G33/M33-1</f>
        <v>1.8809265150644183E-2</v>
      </c>
    </row>
    <row r="34" spans="1:15" ht="18" customHeight="1" x14ac:dyDescent="0.25">
      <c r="K34" s="516"/>
      <c r="L34" s="516"/>
    </row>
    <row r="35" spans="1:15" ht="18" customHeight="1" x14ac:dyDescent="0.25">
      <c r="A35" s="428" t="s">
        <v>84</v>
      </c>
      <c r="B35" s="428"/>
      <c r="C35" s="428"/>
      <c r="D35" s="428"/>
      <c r="E35" s="428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  <row r="36" spans="1:15" ht="25.5" customHeight="1" thickBot="1" x14ac:dyDescent="0.3">
      <c r="A36" s="437" t="s">
        <v>9</v>
      </c>
      <c r="C36" s="481" t="str">
        <f>C22</f>
        <v>4T 2025</v>
      </c>
      <c r="D36" s="482" t="str">
        <f>I22</f>
        <v>4T 2024</v>
      </c>
      <c r="E36" s="438" t="s">
        <v>63</v>
      </c>
    </row>
    <row r="37" spans="1:15" ht="18" customHeight="1" x14ac:dyDescent="0.25">
      <c r="A37" s="439" t="s">
        <v>66</v>
      </c>
      <c r="B37" s="108"/>
      <c r="C37" s="440">
        <v>33872.944161510008</v>
      </c>
      <c r="D37" s="441">
        <v>33078.470485770005</v>
      </c>
      <c r="E37" s="118">
        <f t="shared" ref="E37:E44" si="9">+C37/D37-1</f>
        <v>2.4017847986102403E-2</v>
      </c>
    </row>
    <row r="38" spans="1:15" ht="18" customHeight="1" x14ac:dyDescent="0.25">
      <c r="A38" s="442" t="s">
        <v>72</v>
      </c>
      <c r="B38" s="108"/>
      <c r="C38" s="117">
        <v>4092.8029920793811</v>
      </c>
      <c r="D38" s="443">
        <v>4122.9130084576918</v>
      </c>
      <c r="E38" s="444">
        <f t="shared" si="9"/>
        <v>-7.3030928172734821E-3</v>
      </c>
    </row>
    <row r="39" spans="1:15" ht="18" customHeight="1" thickBot="1" x14ac:dyDescent="0.3">
      <c r="A39" s="445" t="s">
        <v>152</v>
      </c>
      <c r="B39" s="108"/>
      <c r="C39" s="446">
        <v>4232.8349498144198</v>
      </c>
      <c r="D39" s="446">
        <v>4338.5423138083879</v>
      </c>
      <c r="E39" s="447">
        <f t="shared" si="9"/>
        <v>-2.4364718918962858E-2</v>
      </c>
    </row>
    <row r="40" spans="1:15" ht="18" customHeight="1" thickBot="1" x14ac:dyDescent="0.3">
      <c r="A40" s="448" t="s">
        <v>5</v>
      </c>
      <c r="B40" s="449"/>
      <c r="C40" s="450">
        <v>42198.582103403809</v>
      </c>
      <c r="D40" s="451">
        <v>41539.925808036081</v>
      </c>
      <c r="E40" s="452">
        <f t="shared" si="9"/>
        <v>1.5855981505877192E-2</v>
      </c>
    </row>
    <row r="41" spans="1:15" ht="18" customHeight="1" x14ac:dyDescent="0.25">
      <c r="A41" s="442" t="s">
        <v>67</v>
      </c>
      <c r="B41" s="108"/>
      <c r="C41" s="440">
        <v>6427.8254345926161</v>
      </c>
      <c r="D41" s="441">
        <v>6144.883122095117</v>
      </c>
      <c r="E41" s="453">
        <f t="shared" si="9"/>
        <v>4.6045190262468116E-2</v>
      </c>
    </row>
    <row r="42" spans="1:15" ht="18" customHeight="1" x14ac:dyDescent="0.25">
      <c r="A42" s="417" t="s">
        <v>169</v>
      </c>
      <c r="B42" s="108"/>
      <c r="C42" s="117">
        <v>23975.518142253964</v>
      </c>
      <c r="D42" s="443">
        <v>22099.332779803346</v>
      </c>
      <c r="E42" s="444">
        <f t="shared" si="9"/>
        <v>8.4897828416126142E-2</v>
      </c>
    </row>
    <row r="43" spans="1:15" ht="18" customHeight="1" x14ac:dyDescent="0.25">
      <c r="A43" s="417" t="s">
        <v>69</v>
      </c>
      <c r="B43" s="108"/>
      <c r="C43" s="454">
        <v>3340.9431981588109</v>
      </c>
      <c r="D43" s="443">
        <v>3996.1370567546496</v>
      </c>
      <c r="E43" s="444">
        <f t="shared" si="9"/>
        <v>-0.16395680360571419</v>
      </c>
    </row>
    <row r="44" spans="1:15" ht="17.45" customHeight="1" thickBot="1" x14ac:dyDescent="0.3">
      <c r="A44" s="442" t="s">
        <v>74</v>
      </c>
      <c r="B44" s="108"/>
      <c r="C44" s="455">
        <v>1806.8804189078228</v>
      </c>
      <c r="D44" s="446">
        <v>1747.6918510750356</v>
      </c>
      <c r="E44" s="447">
        <f t="shared" si="9"/>
        <v>3.3866706992070172E-2</v>
      </c>
    </row>
    <row r="45" spans="1:15" ht="21" customHeight="1" thickBot="1" x14ac:dyDescent="0.3">
      <c r="A45" s="456" t="s">
        <v>6</v>
      </c>
      <c r="B45" s="449"/>
      <c r="C45" s="450">
        <v>35551.167193913214</v>
      </c>
      <c r="D45" s="457">
        <v>33988.044809728148</v>
      </c>
      <c r="E45" s="458">
        <f>+C45/D45-1</f>
        <v>4.5990359049357998E-2</v>
      </c>
      <c r="G45" s="110"/>
    </row>
    <row r="46" spans="1:15" ht="19.899999999999999" customHeight="1" thickBot="1" x14ac:dyDescent="0.3">
      <c r="A46" s="431" t="str">
        <f>A33</f>
        <v>TOTAL</v>
      </c>
      <c r="B46" s="459"/>
      <c r="C46" s="460">
        <v>77749.74929731703</v>
      </c>
      <c r="D46" s="461">
        <v>75527.970617764222</v>
      </c>
      <c r="E46" s="462">
        <f>+C46/D46-1</f>
        <v>2.9416634147326759E-2</v>
      </c>
      <c r="F46" s="93"/>
    </row>
    <row r="47" spans="1:15" ht="11.1" customHeight="1" x14ac:dyDescent="0.25">
      <c r="C47" s="93"/>
      <c r="D47" s="93"/>
      <c r="E47" s="93"/>
      <c r="F47" s="93"/>
    </row>
    <row r="48" spans="1:15" ht="15.6" customHeight="1" x14ac:dyDescent="0.2">
      <c r="A48" s="111" t="s">
        <v>170</v>
      </c>
      <c r="C48" s="93"/>
      <c r="D48" s="93"/>
      <c r="E48" s="93"/>
    </row>
    <row r="49" spans="1:1" ht="13.9" customHeight="1" x14ac:dyDescent="0.2">
      <c r="A49" s="111" t="s">
        <v>190</v>
      </c>
    </row>
    <row r="50" spans="1:1" ht="11.1" customHeight="1" x14ac:dyDescent="0.25">
      <c r="A50" s="119"/>
    </row>
  </sheetData>
  <mergeCells count="30">
    <mergeCell ref="C22:G22"/>
    <mergeCell ref="I22:M22"/>
    <mergeCell ref="A1:O1"/>
    <mergeCell ref="A2:O2"/>
    <mergeCell ref="A4:O4"/>
    <mergeCell ref="C5:G5"/>
    <mergeCell ref="I5:M5"/>
    <mergeCell ref="D23:E23"/>
    <mergeCell ref="J23:K23"/>
    <mergeCell ref="D24:E24"/>
    <mergeCell ref="J24:K24"/>
    <mergeCell ref="D26:E26"/>
    <mergeCell ref="J26:K26"/>
    <mergeCell ref="D25:E25"/>
    <mergeCell ref="J25:K25"/>
    <mergeCell ref="D27:E27"/>
    <mergeCell ref="J27:K27"/>
    <mergeCell ref="D28:E28"/>
    <mergeCell ref="J28:K28"/>
    <mergeCell ref="D29:E29"/>
    <mergeCell ref="J29:K29"/>
    <mergeCell ref="D33:E33"/>
    <mergeCell ref="J33:K33"/>
    <mergeCell ref="K34:L34"/>
    <mergeCell ref="D30:E30"/>
    <mergeCell ref="J30:K30"/>
    <mergeCell ref="D31:E31"/>
    <mergeCell ref="J31:K31"/>
    <mergeCell ref="D32:E32"/>
    <mergeCell ref="J32:K32"/>
  </mergeCells>
  <pageMargins left="0.7" right="0.7" top="0.75" bottom="0.75" header="0.3" footer="0.3"/>
  <pageSetup orientation="portrait" r:id="rId1"/>
  <headerFooter>
    <oddFooter>&amp;L_x000D_&amp;1#&amp;"Aptos"&amp;14&amp;K000000 Interna</oddFooter>
  </headerFooter>
  <ignoredErrors>
    <ignoredError sqref="G8 M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717C-9792-4A28-9459-851043006A04}">
  <sheetPr>
    <tabColor rgb="FF00B050"/>
  </sheetPr>
  <dimension ref="A1:O50"/>
  <sheetViews>
    <sheetView showGridLines="0" zoomScale="95" zoomScaleNormal="85" workbookViewId="0">
      <selection activeCell="I41" sqref="I41"/>
    </sheetView>
  </sheetViews>
  <sheetFormatPr baseColWidth="10" defaultColWidth="9.85546875" defaultRowHeight="11.1" customHeight="1" x14ac:dyDescent="0.25"/>
  <cols>
    <col min="1" max="1" width="32.42578125" style="112" customWidth="1"/>
    <col min="2" max="2" width="1.7109375" style="113" customWidth="1"/>
    <col min="3" max="3" width="12.28515625" style="114" customWidth="1"/>
    <col min="4" max="4" width="13.140625" style="114" customWidth="1"/>
    <col min="5" max="5" width="13" style="114" customWidth="1"/>
    <col min="6" max="6" width="11.85546875" style="114" customWidth="1"/>
    <col min="7" max="7" width="11.28515625" style="114" customWidth="1"/>
    <col min="8" max="8" width="6.140625" style="114" customWidth="1"/>
    <col min="9" max="9" width="11.140625" style="114" customWidth="1"/>
    <col min="10" max="10" width="11.28515625" style="114" customWidth="1"/>
    <col min="11" max="11" width="12.85546875" style="114" customWidth="1"/>
    <col min="12" max="13" width="11.28515625" style="113" customWidth="1"/>
    <col min="14" max="14" width="4.140625" style="113" customWidth="1"/>
    <col min="15" max="15" width="11.28515625" style="113" customWidth="1"/>
    <col min="16" max="16384" width="9.85546875" style="108"/>
  </cols>
  <sheetData>
    <row r="1" spans="1:15" ht="15" customHeight="1" x14ac:dyDescent="0.25">
      <c r="A1" s="525" t="s">
        <v>14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</row>
    <row r="2" spans="1:15" ht="15" customHeight="1" x14ac:dyDescent="0.25">
      <c r="A2" s="525" t="s">
        <v>172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</row>
    <row r="3" spans="1:15" ht="10.5" customHeight="1" x14ac:dyDescent="0.25">
      <c r="A3" s="432"/>
      <c r="B3" s="433"/>
      <c r="C3" s="434"/>
      <c r="D3" s="434"/>
      <c r="E3" s="434"/>
      <c r="F3" s="434"/>
      <c r="G3" s="434"/>
      <c r="H3" s="434"/>
      <c r="I3" s="434"/>
      <c r="J3" s="434"/>
      <c r="K3" s="434"/>
      <c r="L3" s="435"/>
      <c r="M3" s="435"/>
      <c r="N3" s="435"/>
      <c r="O3" s="435"/>
    </row>
    <row r="4" spans="1:15" ht="23.25" customHeight="1" x14ac:dyDescent="0.25">
      <c r="A4" s="526" t="s">
        <v>116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</row>
    <row r="5" spans="1:15" ht="18.75" customHeight="1" thickBot="1" x14ac:dyDescent="0.3">
      <c r="A5" s="405"/>
      <c r="B5" s="93"/>
      <c r="C5" s="523" t="s">
        <v>174</v>
      </c>
      <c r="D5" s="523"/>
      <c r="E5" s="523"/>
      <c r="F5" s="523"/>
      <c r="G5" s="523"/>
      <c r="H5" s="93"/>
      <c r="I5" s="524" t="s">
        <v>159</v>
      </c>
      <c r="J5" s="524"/>
      <c r="K5" s="524"/>
      <c r="L5" s="524"/>
      <c r="M5" s="524"/>
      <c r="N5" s="406"/>
      <c r="O5" s="407" t="s">
        <v>83</v>
      </c>
    </row>
    <row r="6" spans="1:15" ht="24.75" customHeight="1" x14ac:dyDescent="0.25">
      <c r="A6" s="408"/>
      <c r="B6" s="409"/>
      <c r="C6" s="430" t="s">
        <v>85</v>
      </c>
      <c r="D6" s="430" t="s">
        <v>104</v>
      </c>
      <c r="E6" s="430" t="s">
        <v>105</v>
      </c>
      <c r="F6" s="430" t="s">
        <v>86</v>
      </c>
      <c r="G6" s="430" t="s">
        <v>81</v>
      </c>
      <c r="H6" s="93"/>
      <c r="I6" s="410" t="s">
        <v>85</v>
      </c>
      <c r="J6" s="410" t="s">
        <v>104</v>
      </c>
      <c r="K6" s="410" t="s">
        <v>105</v>
      </c>
      <c r="L6" s="410" t="s">
        <v>86</v>
      </c>
      <c r="M6" s="410" t="s">
        <v>81</v>
      </c>
      <c r="N6" s="389"/>
      <c r="O6" s="430" t="s">
        <v>63</v>
      </c>
    </row>
    <row r="7" spans="1:15" ht="18" customHeight="1" x14ac:dyDescent="0.25">
      <c r="A7" s="463" t="s">
        <v>167</v>
      </c>
      <c r="B7" s="409"/>
      <c r="C7" s="420">
        <v>1359.2439805953729</v>
      </c>
      <c r="D7" s="420">
        <v>129.23748252190998</v>
      </c>
      <c r="E7" s="420">
        <v>363.48441144909407</v>
      </c>
      <c r="F7" s="420">
        <v>161.67115574171203</v>
      </c>
      <c r="G7" s="420">
        <f t="shared" ref="G7:G16" si="0">+SUM(C7:F7)</f>
        <v>2013.6370303080889</v>
      </c>
      <c r="H7" s="93"/>
      <c r="I7" s="420">
        <v>1454.7708228460206</v>
      </c>
      <c r="J7" s="420">
        <v>136.1309462826201</v>
      </c>
      <c r="K7" s="420">
        <v>375.15092281224605</v>
      </c>
      <c r="L7" s="420">
        <v>158.23466821117421</v>
      </c>
      <c r="M7" s="420">
        <f t="shared" ref="M7" si="1">+SUM(I7:L7)</f>
        <v>2124.287360152061</v>
      </c>
      <c r="N7" s="389"/>
      <c r="O7" s="390">
        <f t="shared" ref="O7:O10" si="2">+G7/M7-1</f>
        <v>-5.2088211754953595E-2</v>
      </c>
    </row>
    <row r="8" spans="1:15" ht="18" customHeight="1" x14ac:dyDescent="0.25">
      <c r="A8" s="412" t="s">
        <v>72</v>
      </c>
      <c r="B8" s="409"/>
      <c r="C8" s="391">
        <v>177.96917788938865</v>
      </c>
      <c r="D8" s="391">
        <v>8.469035180390879</v>
      </c>
      <c r="E8" s="391">
        <v>2.8783540728622752</v>
      </c>
      <c r="F8" s="391">
        <v>8.4538917295552451</v>
      </c>
      <c r="G8" s="391">
        <f>SUM(C8:F8)</f>
        <v>197.77045887219703</v>
      </c>
      <c r="H8" s="397"/>
      <c r="I8" s="391">
        <v>174.01747654877553</v>
      </c>
      <c r="J8" s="391">
        <v>9.0384043511322396</v>
      </c>
      <c r="K8" s="391">
        <v>0</v>
      </c>
      <c r="L8" s="391">
        <v>9.7360180030104484</v>
      </c>
      <c r="M8" s="391">
        <f>+SUM(I8:L8)</f>
        <v>192.79189890291823</v>
      </c>
      <c r="N8" s="389"/>
      <c r="O8" s="392">
        <f t="shared" si="2"/>
        <v>2.5823491534702869E-2</v>
      </c>
    </row>
    <row r="9" spans="1:15" ht="18" customHeight="1" thickBot="1" x14ac:dyDescent="0.3">
      <c r="A9" s="413" t="s">
        <v>152</v>
      </c>
      <c r="B9" s="409"/>
      <c r="C9" s="393">
        <v>148.047963188312</v>
      </c>
      <c r="D9" s="393">
        <v>8.7881519388309997</v>
      </c>
      <c r="E9" s="393">
        <v>0.70674842890000011</v>
      </c>
      <c r="F9" s="393">
        <v>22.789157986580999</v>
      </c>
      <c r="G9" s="393">
        <f>+SUM(C9:F9)</f>
        <v>180.33202154262398</v>
      </c>
      <c r="H9" s="93"/>
      <c r="I9" s="393">
        <v>145.55540925631831</v>
      </c>
      <c r="J9" s="393">
        <v>6.2967673785363765</v>
      </c>
      <c r="K9" s="425">
        <v>3.8344131724507937</v>
      </c>
      <c r="L9" s="393">
        <v>21.303502067497831</v>
      </c>
      <c r="M9" s="393">
        <f>+SUM(I9:L9)</f>
        <v>176.99009187480328</v>
      </c>
      <c r="N9" s="389"/>
      <c r="O9" s="394">
        <f t="shared" si="2"/>
        <v>1.8882015554772646E-2</v>
      </c>
    </row>
    <row r="10" spans="1:15" ht="18" customHeight="1" thickBot="1" x14ac:dyDescent="0.3">
      <c r="A10" s="414" t="s">
        <v>5</v>
      </c>
      <c r="B10" s="415"/>
      <c r="C10" s="395">
        <v>1685.2611216730736</v>
      </c>
      <c r="D10" s="395">
        <v>146.49466964113185</v>
      </c>
      <c r="E10" s="395">
        <v>367.06951395085639</v>
      </c>
      <c r="F10" s="395">
        <v>192.91420545784825</v>
      </c>
      <c r="G10" s="396">
        <f t="shared" si="0"/>
        <v>2391.7395107229099</v>
      </c>
      <c r="H10" s="397"/>
      <c r="I10" s="395">
        <v>1774.3437086511144</v>
      </c>
      <c r="J10" s="395">
        <v>151.46611801228872</v>
      </c>
      <c r="K10" s="398">
        <v>378.98533598469686</v>
      </c>
      <c r="L10" s="395">
        <v>189.27418828168248</v>
      </c>
      <c r="M10" s="395">
        <f t="shared" ref="M10:M16" si="3">+SUM(I10:L10)</f>
        <v>2494.0693509297826</v>
      </c>
      <c r="N10" s="399"/>
      <c r="O10" s="400">
        <f t="shared" si="2"/>
        <v>-4.102926815917296E-2</v>
      </c>
    </row>
    <row r="11" spans="1:15" ht="18" customHeight="1" x14ac:dyDescent="0.25">
      <c r="A11" s="411" t="s">
        <v>67</v>
      </c>
      <c r="B11" s="416"/>
      <c r="C11" s="424">
        <v>267.934918538077</v>
      </c>
      <c r="D11" s="424">
        <v>41.010699377344999</v>
      </c>
      <c r="E11" s="424">
        <v>14.512008205621999</v>
      </c>
      <c r="F11" s="424">
        <v>25.990121645384995</v>
      </c>
      <c r="G11" s="420">
        <f t="shared" si="0"/>
        <v>349.44774776642902</v>
      </c>
      <c r="H11" s="93"/>
      <c r="I11" s="424">
        <v>267.85894350843603</v>
      </c>
      <c r="J11" s="424">
        <v>40.449465174381984</v>
      </c>
      <c r="K11" s="424">
        <v>15.645009263070003</v>
      </c>
      <c r="L11" s="424">
        <v>28.394063196148956</v>
      </c>
      <c r="M11" s="424">
        <f>+SUM(I11:L11)</f>
        <v>352.347481142037</v>
      </c>
      <c r="N11" s="389"/>
      <c r="O11" s="401">
        <f t="shared" ref="O11:O16" si="4">+G11/M11-1</f>
        <v>-8.2297548040056734E-3</v>
      </c>
    </row>
    <row r="12" spans="1:15" ht="18" customHeight="1" x14ac:dyDescent="0.25">
      <c r="A12" s="417" t="s">
        <v>168</v>
      </c>
      <c r="B12" s="416"/>
      <c r="C12" s="402">
        <v>976.39855201499995</v>
      </c>
      <c r="D12" s="402">
        <v>87.30519694299997</v>
      </c>
      <c r="E12" s="402">
        <v>9.8346480330000006</v>
      </c>
      <c r="F12" s="402">
        <v>104.51046232400004</v>
      </c>
      <c r="G12" s="402">
        <f t="shared" si="0"/>
        <v>1178.0488593149998</v>
      </c>
      <c r="H12" s="93"/>
      <c r="I12" s="420">
        <v>966.11266922200014</v>
      </c>
      <c r="J12" s="420">
        <v>83.290949641999973</v>
      </c>
      <c r="K12" s="420">
        <v>10.186344786999999</v>
      </c>
      <c r="L12" s="420">
        <v>99.667465502999974</v>
      </c>
      <c r="M12" s="420">
        <f t="shared" si="3"/>
        <v>1159.257429154</v>
      </c>
      <c r="N12" s="389"/>
      <c r="O12" s="392">
        <f t="shared" si="4"/>
        <v>1.6209885473594365E-2</v>
      </c>
    </row>
    <row r="13" spans="1:15" ht="18" customHeight="1" x14ac:dyDescent="0.25">
      <c r="A13" s="418" t="s">
        <v>69</v>
      </c>
      <c r="B13" s="416"/>
      <c r="C13" s="402">
        <v>130.23761525836602</v>
      </c>
      <c r="D13" s="402">
        <v>24.260483749628349</v>
      </c>
      <c r="E13" s="402">
        <v>6.3861265006100023</v>
      </c>
      <c r="F13" s="402">
        <v>17.965245281012969</v>
      </c>
      <c r="G13" s="402">
        <f t="shared" si="0"/>
        <v>178.84947078961733</v>
      </c>
      <c r="H13" s="93"/>
      <c r="I13" s="402">
        <v>126.37656277707804</v>
      </c>
      <c r="J13" s="402">
        <v>21.416845198702767</v>
      </c>
      <c r="K13" s="402">
        <v>7.07107218232</v>
      </c>
      <c r="L13" s="402">
        <v>13.415832641849143</v>
      </c>
      <c r="M13" s="402">
        <f t="shared" si="3"/>
        <v>168.28031279994994</v>
      </c>
      <c r="N13" s="389"/>
      <c r="O13" s="392">
        <f t="shared" si="4"/>
        <v>6.2806859660594405E-2</v>
      </c>
    </row>
    <row r="14" spans="1:15" ht="18" customHeight="1" thickBot="1" x14ac:dyDescent="0.3">
      <c r="A14" s="419" t="s">
        <v>74</v>
      </c>
      <c r="B14" s="416"/>
      <c r="C14" s="402">
        <v>41.082354909908737</v>
      </c>
      <c r="D14" s="402">
        <v>7.6404489198827292</v>
      </c>
      <c r="E14" s="402">
        <v>0</v>
      </c>
      <c r="F14" s="402">
        <v>3.6008241101986433</v>
      </c>
      <c r="G14" s="402">
        <f t="shared" si="0"/>
        <v>52.323627939990111</v>
      </c>
      <c r="H14" s="93"/>
      <c r="I14" s="402">
        <v>40.591202192130083</v>
      </c>
      <c r="J14" s="402">
        <v>6.9181338200333453</v>
      </c>
      <c r="K14" s="402">
        <v>0</v>
      </c>
      <c r="L14" s="402">
        <v>3.1779077919095711</v>
      </c>
      <c r="M14" s="402">
        <f t="shared" si="3"/>
        <v>50.687243804072999</v>
      </c>
      <c r="N14" s="389"/>
      <c r="O14" s="392">
        <f t="shared" si="4"/>
        <v>3.2283943909880097E-2</v>
      </c>
    </row>
    <row r="15" spans="1:15" ht="18" customHeight="1" thickBot="1" x14ac:dyDescent="0.3">
      <c r="A15" s="414" t="s">
        <v>6</v>
      </c>
      <c r="B15" s="415"/>
      <c r="C15" s="396">
        <v>1415.6534407213517</v>
      </c>
      <c r="D15" s="396">
        <v>160.21682898985603</v>
      </c>
      <c r="E15" s="396">
        <v>30.732782739232</v>
      </c>
      <c r="F15" s="396">
        <v>152.06665336059666</v>
      </c>
      <c r="G15" s="396">
        <f t="shared" si="0"/>
        <v>1758.6697058110362</v>
      </c>
      <c r="H15" s="397"/>
      <c r="I15" s="396">
        <v>1400.9393776996444</v>
      </c>
      <c r="J15" s="396">
        <v>152.07539383511806</v>
      </c>
      <c r="K15" s="396">
        <v>32.902426232390006</v>
      </c>
      <c r="L15" s="396">
        <v>144.65526913290765</v>
      </c>
      <c r="M15" s="396">
        <f t="shared" si="3"/>
        <v>1730.5724669000604</v>
      </c>
      <c r="N15" s="399"/>
      <c r="O15" s="400">
        <f t="shared" si="4"/>
        <v>1.623580604012842E-2</v>
      </c>
    </row>
    <row r="16" spans="1:15" ht="19.149999999999999" customHeight="1" thickBot="1" x14ac:dyDescent="0.3">
      <c r="A16" s="431" t="s">
        <v>82</v>
      </c>
      <c r="B16" s="436"/>
      <c r="C16" s="403">
        <f>+C10+C15</f>
        <v>3100.914562394425</v>
      </c>
      <c r="D16" s="403">
        <f>+D10+D15</f>
        <v>306.71149863098788</v>
      </c>
      <c r="E16" s="403">
        <f>+E10+E15</f>
        <v>397.80229669008838</v>
      </c>
      <c r="F16" s="403">
        <f>+F10+F15</f>
        <v>344.98085881844491</v>
      </c>
      <c r="G16" s="403">
        <f t="shared" si="0"/>
        <v>4150.4092165339462</v>
      </c>
      <c r="H16" s="93"/>
      <c r="I16" s="403">
        <f>+I10+I15</f>
        <v>3175.2830863507588</v>
      </c>
      <c r="J16" s="403">
        <f>+J10+J15</f>
        <v>303.54151184740681</v>
      </c>
      <c r="K16" s="403">
        <f>+K10+K15</f>
        <v>411.88776221708684</v>
      </c>
      <c r="L16" s="403">
        <f>+L10+L15</f>
        <v>333.92945741459016</v>
      </c>
      <c r="M16" s="403">
        <f t="shared" si="3"/>
        <v>4224.6418178298427</v>
      </c>
      <c r="N16" s="389"/>
      <c r="O16" s="404">
        <f t="shared" si="4"/>
        <v>-1.7571336103004653E-2</v>
      </c>
    </row>
    <row r="17" spans="1:15" ht="15" customHeight="1" x14ac:dyDescent="0.25">
      <c r="A17" s="109"/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spans="1:15" ht="15" customHeight="1" x14ac:dyDescent="0.2">
      <c r="A18" s="111" t="s">
        <v>117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 ht="17.25" customHeight="1" x14ac:dyDescent="0.2">
      <c r="A19" s="111" t="s">
        <v>118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 ht="23.25" customHeight="1" x14ac:dyDescent="0.25"/>
    <row r="21" spans="1:15" ht="18" customHeight="1" x14ac:dyDescent="0.25">
      <c r="A21" s="428" t="s">
        <v>119</v>
      </c>
      <c r="B21" s="429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429"/>
    </row>
    <row r="22" spans="1:15" ht="18" customHeight="1" thickBot="1" x14ac:dyDescent="0.3">
      <c r="A22" s="405"/>
      <c r="B22" s="93"/>
      <c r="C22" s="523" t="str">
        <f>+C5</f>
        <v>Acumulado 2025</v>
      </c>
      <c r="D22" s="523"/>
      <c r="E22" s="523"/>
      <c r="F22" s="523"/>
      <c r="G22" s="523"/>
      <c r="H22" s="93"/>
      <c r="I22" s="524" t="str">
        <f>+I5</f>
        <v>Acumulado 2024</v>
      </c>
      <c r="J22" s="524"/>
      <c r="K22" s="524"/>
      <c r="L22" s="524"/>
      <c r="M22" s="524"/>
      <c r="N22" s="406"/>
      <c r="O22" s="407" t="str">
        <f>+O5</f>
        <v>A/A</v>
      </c>
    </row>
    <row r="23" spans="1:15" ht="18" customHeight="1" x14ac:dyDescent="0.25">
      <c r="A23" s="408"/>
      <c r="B23" s="409"/>
      <c r="C23" s="430" t="s">
        <v>85</v>
      </c>
      <c r="D23" s="521" t="s">
        <v>120</v>
      </c>
      <c r="E23" s="521"/>
      <c r="F23" s="430" t="s">
        <v>86</v>
      </c>
      <c r="G23" s="430" t="s">
        <v>81</v>
      </c>
      <c r="H23" s="93"/>
      <c r="I23" s="410" t="s">
        <v>85</v>
      </c>
      <c r="J23" s="521" t="s">
        <v>120</v>
      </c>
      <c r="K23" s="521"/>
      <c r="L23" s="410" t="s">
        <v>86</v>
      </c>
      <c r="M23" s="410" t="s">
        <v>81</v>
      </c>
      <c r="N23" s="389"/>
      <c r="O23" s="430" t="s">
        <v>63</v>
      </c>
    </row>
    <row r="24" spans="1:15" s="115" customFormat="1" ht="18" customHeight="1" x14ac:dyDescent="0.25">
      <c r="A24" s="463" t="s">
        <v>167</v>
      </c>
      <c r="B24" s="409"/>
      <c r="C24" s="420">
        <v>7498.8277448801209</v>
      </c>
      <c r="D24" s="517">
        <v>927.54039498599991</v>
      </c>
      <c r="E24" s="517"/>
      <c r="F24" s="420">
        <v>1127.4768616114061</v>
      </c>
      <c r="G24" s="420">
        <f t="shared" ref="G24:G32" si="5">C24+D24+F24</f>
        <v>9553.8450014775262</v>
      </c>
      <c r="H24" s="93"/>
      <c r="I24" s="420">
        <v>8071.3814062443143</v>
      </c>
      <c r="J24" s="517">
        <v>948.30414019999989</v>
      </c>
      <c r="K24" s="517"/>
      <c r="L24" s="420">
        <v>1112.195572460585</v>
      </c>
      <c r="M24" s="420">
        <f t="shared" ref="M24:M32" si="6">I24+J24+L24</f>
        <v>10131.881118904899</v>
      </c>
      <c r="N24" s="389"/>
      <c r="O24" s="390">
        <f t="shared" ref="O24:O29" si="7">+G24/M24-1</f>
        <v>-5.7051213949680601E-2</v>
      </c>
    </row>
    <row r="25" spans="1:15" ht="18" customHeight="1" x14ac:dyDescent="0.25">
      <c r="A25" s="412" t="s">
        <v>72</v>
      </c>
      <c r="B25" s="409"/>
      <c r="C25" s="391">
        <v>1326.1634174125929</v>
      </c>
      <c r="D25" s="522">
        <v>80.731962001324007</v>
      </c>
      <c r="E25" s="522">
        <v>216.32425384993297</v>
      </c>
      <c r="F25" s="391">
        <v>91.628043300829006</v>
      </c>
      <c r="G25" s="464">
        <f>C25+D25+F25</f>
        <v>1498.5234227147459</v>
      </c>
      <c r="H25" s="397"/>
      <c r="I25" s="391">
        <v>1299.0552838178164</v>
      </c>
      <c r="J25" s="522">
        <v>65.036287999704001</v>
      </c>
      <c r="K25" s="522">
        <v>216.32425384993297</v>
      </c>
      <c r="L25" s="391">
        <v>95.387913625438983</v>
      </c>
      <c r="M25" s="464">
        <f>I25+J25+L25</f>
        <v>1459.4794854429595</v>
      </c>
      <c r="N25" s="389"/>
      <c r="O25" s="392">
        <f>+G25/M25-1</f>
        <v>2.675196031271132E-2</v>
      </c>
    </row>
    <row r="26" spans="1:15" ht="18" customHeight="1" thickBot="1" x14ac:dyDescent="0.3">
      <c r="A26" s="413" t="s">
        <v>152</v>
      </c>
      <c r="B26" s="409"/>
      <c r="C26" s="425">
        <v>1077.361615250587</v>
      </c>
      <c r="D26" s="513">
        <v>57.065525001845998</v>
      </c>
      <c r="E26" s="513"/>
      <c r="F26" s="421">
        <v>224.57062487054503</v>
      </c>
      <c r="G26" s="421">
        <f t="shared" si="5"/>
        <v>1358.9977651229781</v>
      </c>
      <c r="H26" s="93"/>
      <c r="I26" s="421">
        <v>1058.4589725532287</v>
      </c>
      <c r="J26" s="513">
        <v>56.259601001367997</v>
      </c>
      <c r="K26" s="513"/>
      <c r="L26" s="421">
        <v>220.50074429539595</v>
      </c>
      <c r="M26" s="421">
        <f t="shared" si="6"/>
        <v>1335.2193178499926</v>
      </c>
      <c r="N26" s="389"/>
      <c r="O26" s="394">
        <f t="shared" si="7"/>
        <v>1.7808645332718864E-2</v>
      </c>
    </row>
    <row r="27" spans="1:15" ht="18" customHeight="1" thickBot="1" x14ac:dyDescent="0.3">
      <c r="A27" s="414" t="str">
        <f>+A10</f>
        <v>México y Centroamérica</v>
      </c>
      <c r="B27" s="415"/>
      <c r="C27" s="422">
        <v>9902.3527775432995</v>
      </c>
      <c r="D27" s="519">
        <v>1065.33788198917</v>
      </c>
      <c r="E27" s="519"/>
      <c r="F27" s="423">
        <v>1443.6755297827801</v>
      </c>
      <c r="G27" s="423">
        <f t="shared" si="5"/>
        <v>12411.366189315249</v>
      </c>
      <c r="H27" s="397"/>
      <c r="I27" s="422">
        <v>10428.895662615358</v>
      </c>
      <c r="J27" s="514">
        <v>1069.6000292010719</v>
      </c>
      <c r="K27" s="514"/>
      <c r="L27" s="423">
        <v>1428.08423038142</v>
      </c>
      <c r="M27" s="423">
        <f t="shared" si="6"/>
        <v>12926.57992219785</v>
      </c>
      <c r="N27" s="399"/>
      <c r="O27" s="400">
        <f t="shared" si="7"/>
        <v>-3.9856925496423279E-2</v>
      </c>
    </row>
    <row r="28" spans="1:15" ht="18" customHeight="1" x14ac:dyDescent="0.25">
      <c r="A28" s="411" t="str">
        <f>+A11</f>
        <v>Colombia</v>
      </c>
      <c r="B28" s="416"/>
      <c r="C28" s="420">
        <v>1966.6442062947231</v>
      </c>
      <c r="D28" s="517">
        <v>410.16754218968902</v>
      </c>
      <c r="E28" s="517"/>
      <c r="F28" s="424">
        <v>197.83907251559802</v>
      </c>
      <c r="G28" s="424">
        <f t="shared" si="5"/>
        <v>2574.6508210000102</v>
      </c>
      <c r="H28" s="93"/>
      <c r="I28" s="420">
        <v>1951.0962441020752</v>
      </c>
      <c r="J28" s="520">
        <v>412.90694987328499</v>
      </c>
      <c r="K28" s="520"/>
      <c r="L28" s="424">
        <v>228.84200792945299</v>
      </c>
      <c r="M28" s="424">
        <f t="shared" si="6"/>
        <v>2592.8452019048132</v>
      </c>
      <c r="N28" s="389"/>
      <c r="O28" s="401">
        <f t="shared" si="7"/>
        <v>-7.0171489186614533E-3</v>
      </c>
    </row>
    <row r="29" spans="1:15" ht="18" customHeight="1" x14ac:dyDescent="0.25">
      <c r="A29" s="417" t="s">
        <v>168</v>
      </c>
      <c r="B29" s="416"/>
      <c r="C29" s="420">
        <v>6669.0913842766677</v>
      </c>
      <c r="D29" s="517">
        <v>755.73031329466698</v>
      </c>
      <c r="E29" s="517"/>
      <c r="F29" s="420">
        <v>1191.9713034506667</v>
      </c>
      <c r="G29" s="420">
        <f t="shared" si="5"/>
        <v>8616.7930010220007</v>
      </c>
      <c r="H29" s="93"/>
      <c r="I29" s="420">
        <v>6428.1355758919999</v>
      </c>
      <c r="J29" s="517">
        <v>725.842218344</v>
      </c>
      <c r="K29" s="517"/>
      <c r="L29" s="420">
        <v>1132.195673403</v>
      </c>
      <c r="M29" s="420">
        <f t="shared" si="6"/>
        <v>8286.1734676390006</v>
      </c>
      <c r="N29" s="389"/>
      <c r="O29" s="392">
        <f t="shared" si="7"/>
        <v>3.9900146270677173E-2</v>
      </c>
    </row>
    <row r="30" spans="1:15" ht="18" customHeight="1" x14ac:dyDescent="0.25">
      <c r="A30" s="418" t="str">
        <f>+A13</f>
        <v>Argentina</v>
      </c>
      <c r="B30" s="416"/>
      <c r="C30" s="420">
        <v>663.84909299799995</v>
      </c>
      <c r="D30" s="517">
        <v>138.48164100000002</v>
      </c>
      <c r="E30" s="517"/>
      <c r="F30" s="420">
        <v>149.349428002</v>
      </c>
      <c r="G30" s="420">
        <f t="shared" si="5"/>
        <v>951.68016199999988</v>
      </c>
      <c r="H30" s="93"/>
      <c r="I30" s="420">
        <v>634.58566973799998</v>
      </c>
      <c r="J30" s="517">
        <v>129.38169499999998</v>
      </c>
      <c r="K30" s="517"/>
      <c r="L30" s="420">
        <v>113.41520412200001</v>
      </c>
      <c r="M30" s="420">
        <f t="shared" si="6"/>
        <v>877.38256885999999</v>
      </c>
      <c r="N30" s="389"/>
      <c r="O30" s="392">
        <f>+G30/M30-1</f>
        <v>8.4680954211953541E-2</v>
      </c>
    </row>
    <row r="31" spans="1:15" ht="18" customHeight="1" thickBot="1" x14ac:dyDescent="0.3">
      <c r="A31" s="419" t="str">
        <f>+A14</f>
        <v>Uruguay</v>
      </c>
      <c r="B31" s="416"/>
      <c r="C31" s="425">
        <v>199.77491600000002</v>
      </c>
      <c r="D31" s="518">
        <v>29.321128999999999</v>
      </c>
      <c r="E31" s="518"/>
      <c r="F31" s="421">
        <v>29.310631999999998</v>
      </c>
      <c r="G31" s="425">
        <f t="shared" si="5"/>
        <v>258.406677</v>
      </c>
      <c r="H31" s="93"/>
      <c r="I31" s="425">
        <v>193.29650416999999</v>
      </c>
      <c r="J31" s="513">
        <v>26.856133999999997</v>
      </c>
      <c r="K31" s="513"/>
      <c r="L31" s="421">
        <v>26.080381069999987</v>
      </c>
      <c r="M31" s="425">
        <f t="shared" si="6"/>
        <v>246.23301923999998</v>
      </c>
      <c r="N31" s="389"/>
      <c r="O31" s="392">
        <f>+G31/M31-1</f>
        <v>4.9439582869812204E-2</v>
      </c>
    </row>
    <row r="32" spans="1:15" ht="17.45" customHeight="1" thickBot="1" x14ac:dyDescent="0.3">
      <c r="A32" s="414" t="str">
        <f>+A15</f>
        <v>Sudamérica</v>
      </c>
      <c r="B32" s="415"/>
      <c r="C32" s="422">
        <v>9499.3595995693904</v>
      </c>
      <c r="D32" s="513">
        <v>1333.7006254843561</v>
      </c>
      <c r="E32" s="513"/>
      <c r="F32" s="422">
        <v>1568.4704359682646</v>
      </c>
      <c r="G32" s="421">
        <f t="shared" si="5"/>
        <v>12401.53066102201</v>
      </c>
      <c r="H32" s="397"/>
      <c r="I32" s="422">
        <v>9207.1139939020759</v>
      </c>
      <c r="J32" s="514">
        <v>1294.9869972172851</v>
      </c>
      <c r="K32" s="514"/>
      <c r="L32" s="423">
        <v>1500.533266524453</v>
      </c>
      <c r="M32" s="422">
        <f t="shared" si="6"/>
        <v>12002.634257643815</v>
      </c>
      <c r="N32" s="399"/>
      <c r="O32" s="400">
        <f>+G32/M32-1</f>
        <v>3.3234071355974226E-2</v>
      </c>
    </row>
    <row r="33" spans="1:15" ht="24.95" customHeight="1" thickBot="1" x14ac:dyDescent="0.3">
      <c r="A33" s="431" t="str">
        <f>+A16</f>
        <v>TOTAL</v>
      </c>
      <c r="B33" s="436"/>
      <c r="C33" s="403">
        <f>+C32+C27</f>
        <v>19401.71237711269</v>
      </c>
      <c r="D33" s="515">
        <f t="shared" ref="D33:E33" si="8">+D32+D27</f>
        <v>2399.0385074735259</v>
      </c>
      <c r="E33" s="515">
        <f t="shared" si="8"/>
        <v>0</v>
      </c>
      <c r="F33" s="403">
        <f>+F32+F27</f>
        <v>3012.145965751045</v>
      </c>
      <c r="G33" s="426">
        <f>+G32+G27</f>
        <v>24812.89685033726</v>
      </c>
      <c r="H33" s="93"/>
      <c r="I33" s="403">
        <f>+I32+I27</f>
        <v>19636.009656517432</v>
      </c>
      <c r="J33" s="515">
        <f t="shared" ref="J33:K33" si="9">+J32+J27</f>
        <v>2364.5870264183568</v>
      </c>
      <c r="K33" s="515">
        <f t="shared" si="9"/>
        <v>0</v>
      </c>
      <c r="L33" s="427">
        <f>+L32+L27</f>
        <v>2928.6174969058729</v>
      </c>
      <c r="M33" s="403">
        <f>+M32+M27</f>
        <v>24929.214179841663</v>
      </c>
      <c r="N33" s="389"/>
      <c r="O33" s="404">
        <f>+G33/M33-1</f>
        <v>-4.6659043748944473E-3</v>
      </c>
    </row>
    <row r="34" spans="1:15" ht="18" customHeight="1" x14ac:dyDescent="0.25">
      <c r="K34" s="516"/>
      <c r="L34" s="516"/>
    </row>
    <row r="35" spans="1:15" ht="18" customHeight="1" x14ac:dyDescent="0.25">
      <c r="A35" s="428" t="s">
        <v>84</v>
      </c>
      <c r="B35" s="428"/>
      <c r="C35" s="428"/>
      <c r="D35" s="428"/>
      <c r="E35" s="428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  <row r="36" spans="1:15" ht="30" customHeight="1" thickBot="1" x14ac:dyDescent="0.3">
      <c r="A36" s="437" t="s">
        <v>9</v>
      </c>
      <c r="C36" s="481" t="str">
        <f>C22</f>
        <v>Acumulado 2025</v>
      </c>
      <c r="D36" s="481" t="str">
        <f>I22</f>
        <v>Acumulado 2024</v>
      </c>
      <c r="E36" s="479" t="s">
        <v>63</v>
      </c>
    </row>
    <row r="37" spans="1:15" ht="18" customHeight="1" x14ac:dyDescent="0.25">
      <c r="A37" s="439" t="s">
        <v>66</v>
      </c>
      <c r="B37" s="108"/>
      <c r="C37" s="440">
        <v>136193.26665651999</v>
      </c>
      <c r="D37" s="441">
        <v>135906.40558436999</v>
      </c>
      <c r="E37" s="118">
        <f t="shared" ref="E37:E44" si="10">+C37/D37-1</f>
        <v>2.1107251782324088E-3</v>
      </c>
    </row>
    <row r="38" spans="1:15" ht="18" customHeight="1" x14ac:dyDescent="0.25">
      <c r="A38" s="442" t="s">
        <v>72</v>
      </c>
      <c r="B38" s="108"/>
      <c r="C38" s="117">
        <v>16839.152938919608</v>
      </c>
      <c r="D38" s="443">
        <v>15523.969210400519</v>
      </c>
      <c r="E38" s="444">
        <f t="shared" si="10"/>
        <v>8.4719552757033467E-2</v>
      </c>
    </row>
    <row r="39" spans="1:15" ht="18" customHeight="1" thickBot="1" x14ac:dyDescent="0.3">
      <c r="A39" s="445" t="s">
        <v>152</v>
      </c>
      <c r="B39" s="108"/>
      <c r="C39" s="446">
        <v>16608.498024689768</v>
      </c>
      <c r="D39" s="446">
        <v>15565.925986723076</v>
      </c>
      <c r="E39" s="447">
        <f t="shared" si="10"/>
        <v>6.6977836002557911E-2</v>
      </c>
    </row>
    <row r="40" spans="1:15" ht="18" customHeight="1" thickBot="1" x14ac:dyDescent="0.3">
      <c r="A40" s="448" t="s">
        <v>5</v>
      </c>
      <c r="B40" s="449"/>
      <c r="C40" s="450">
        <v>169640.91762012936</v>
      </c>
      <c r="D40" s="451">
        <v>166996.30078149357</v>
      </c>
      <c r="E40" s="452">
        <f>+C40/D40-1</f>
        <v>1.5836379765657993E-2</v>
      </c>
    </row>
    <row r="41" spans="1:15" ht="18" customHeight="1" x14ac:dyDescent="0.25">
      <c r="A41" s="442" t="s">
        <v>67</v>
      </c>
      <c r="B41" s="108"/>
      <c r="C41" s="440">
        <v>22974.549366965974</v>
      </c>
      <c r="D41" s="441">
        <v>20994.452160908182</v>
      </c>
      <c r="E41" s="453">
        <f t="shared" si="10"/>
        <v>9.431525961628795E-2</v>
      </c>
    </row>
    <row r="42" spans="1:15" ht="18" customHeight="1" x14ac:dyDescent="0.25">
      <c r="A42" s="417" t="s">
        <v>169</v>
      </c>
      <c r="B42" s="108"/>
      <c r="C42" s="117">
        <v>82436.150761978584</v>
      </c>
      <c r="D42" s="443">
        <v>74126.216559015578</v>
      </c>
      <c r="E42" s="444">
        <f t="shared" si="10"/>
        <v>0.11210519825124288</v>
      </c>
    </row>
    <row r="43" spans="1:15" ht="18" customHeight="1" x14ac:dyDescent="0.25">
      <c r="A43" s="417" t="s">
        <v>69</v>
      </c>
      <c r="B43" s="108"/>
      <c r="C43" s="454">
        <v>11009.044560041932</v>
      </c>
      <c r="D43" s="443">
        <v>12557.446692649104</v>
      </c>
      <c r="E43" s="444">
        <f t="shared" si="10"/>
        <v>-0.12330549119619816</v>
      </c>
    </row>
    <row r="44" spans="1:15" ht="17.45" customHeight="1" thickBot="1" x14ac:dyDescent="0.3">
      <c r="A44" s="442" t="s">
        <v>74</v>
      </c>
      <c r="B44" s="108"/>
      <c r="C44" s="455">
        <v>5684.9920624928918</v>
      </c>
      <c r="D44" s="446">
        <v>5118.8032428092665</v>
      </c>
      <c r="E44" s="447">
        <f t="shared" si="10"/>
        <v>0.11060960791548102</v>
      </c>
    </row>
    <row r="45" spans="1:15" ht="21" customHeight="1" thickBot="1" x14ac:dyDescent="0.3">
      <c r="A45" s="456" t="s">
        <v>6</v>
      </c>
      <c r="B45" s="449"/>
      <c r="C45" s="450">
        <v>122104.73675147939</v>
      </c>
      <c r="D45" s="457">
        <v>112796.91865538213</v>
      </c>
      <c r="E45" s="458">
        <f>+C45/D45-1</f>
        <v>8.2518372018073993E-2</v>
      </c>
      <c r="G45" s="110"/>
    </row>
    <row r="46" spans="1:15" ht="19.899999999999999" customHeight="1" thickBot="1" x14ac:dyDescent="0.3">
      <c r="A46" s="431" t="str">
        <f>A33</f>
        <v>TOTAL</v>
      </c>
      <c r="B46" s="459"/>
      <c r="C46" s="460">
        <f>+C40+C45</f>
        <v>291745.65437160875</v>
      </c>
      <c r="D46" s="461">
        <f>+D40+D45</f>
        <v>279793.21943687572</v>
      </c>
      <c r="E46" s="462">
        <f>+C46/D46-1</f>
        <v>4.2718815555248479E-2</v>
      </c>
      <c r="F46" s="93"/>
    </row>
    <row r="47" spans="1:15" ht="11.1" customHeight="1" x14ac:dyDescent="0.25">
      <c r="C47" s="93"/>
      <c r="D47" s="93"/>
      <c r="E47" s="93"/>
      <c r="F47" s="93"/>
    </row>
    <row r="48" spans="1:15" ht="15.6" customHeight="1" x14ac:dyDescent="0.2">
      <c r="A48" s="111" t="s">
        <v>170</v>
      </c>
      <c r="C48" s="93"/>
      <c r="D48" s="93"/>
      <c r="E48" s="93"/>
    </row>
    <row r="49" spans="1:1" ht="13.9" customHeight="1" x14ac:dyDescent="0.2">
      <c r="A49" s="111" t="s">
        <v>191</v>
      </c>
    </row>
    <row r="50" spans="1:1" ht="11.1" customHeight="1" x14ac:dyDescent="0.25">
      <c r="A50" s="119"/>
    </row>
  </sheetData>
  <mergeCells count="30">
    <mergeCell ref="C22:G22"/>
    <mergeCell ref="I22:M22"/>
    <mergeCell ref="A1:O1"/>
    <mergeCell ref="A2:O2"/>
    <mergeCell ref="A4:O4"/>
    <mergeCell ref="C5:G5"/>
    <mergeCell ref="I5:M5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K34:L34"/>
  </mergeCells>
  <pageMargins left="0.7" right="0.7" top="0.75" bottom="0.75" header="0.3" footer="0.3"/>
  <pageSetup orientation="portrait" r:id="rId1"/>
  <headerFooter>
    <oddFooter>&amp;L_x000D_&amp;1#&amp;"Aptos"&amp;14&amp;K000000 Interna</oddFooter>
  </headerFooter>
  <ignoredErrors>
    <ignoredError sqref="G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  <vt:lpstr>Volumen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bryan.carlson@kof.com.mx</dc:creator>
  <cp:lastModifiedBy>Silva Moreno, Bryan</cp:lastModifiedBy>
  <dcterms:created xsi:type="dcterms:W3CDTF">2019-04-23T17:24:11Z</dcterms:created>
  <dcterms:modified xsi:type="dcterms:W3CDTF">2026-02-23T23:53:52Z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1b18a-9b51-4b45-bfde-5d2149196b12_Enabled">
    <vt:lpwstr>true</vt:lpwstr>
  </property>
  <property fmtid="{D5CDD505-2E9C-101B-9397-08002B2CF9AE}" pid="3" name="MSIP_Label_0271b18a-9b51-4b45-bfde-5d2149196b12_SetDate">
    <vt:lpwstr>2025-10-24T04:11:30Z</vt:lpwstr>
  </property>
  <property fmtid="{D5CDD505-2E9C-101B-9397-08002B2CF9AE}" pid="4" name="MSIP_Label_0271b18a-9b51-4b45-bfde-5d2149196b12_Method">
    <vt:lpwstr>Standard</vt:lpwstr>
  </property>
  <property fmtid="{D5CDD505-2E9C-101B-9397-08002B2CF9AE}" pid="5" name="MSIP_Label_0271b18a-9b51-4b45-bfde-5d2149196b12_Name">
    <vt:lpwstr>Interna_PRUEBA</vt:lpwstr>
  </property>
  <property fmtid="{D5CDD505-2E9C-101B-9397-08002B2CF9AE}" pid="6" name="MSIP_Label_0271b18a-9b51-4b45-bfde-5d2149196b12_SiteId">
    <vt:lpwstr>7094d542-3815-4c82-b1d5-6917d0443cf4</vt:lpwstr>
  </property>
  <property fmtid="{D5CDD505-2E9C-101B-9397-08002B2CF9AE}" pid="7" name="MSIP_Label_0271b18a-9b51-4b45-bfde-5d2149196b12_ActionId">
    <vt:lpwstr>f3f73c25-922b-47e7-8ed5-70b12dd1f2d9</vt:lpwstr>
  </property>
  <property fmtid="{D5CDD505-2E9C-101B-9397-08002B2CF9AE}" pid="8" name="MSIP_Label_0271b18a-9b51-4b45-bfde-5d2149196b12_ContentBits">
    <vt:lpwstr>2</vt:lpwstr>
  </property>
  <property fmtid="{D5CDD505-2E9C-101B-9397-08002B2CF9AE}" pid="9" name="MSIP_Label_0271b18a-9b51-4b45-bfde-5d2149196b12_Tag">
    <vt:lpwstr>10, 3, 0, 1</vt:lpwstr>
  </property>
</Properties>
</file>