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/Documents/Investor Relations/Reportes Trimestrales/2025/3Q25/15. Formato PR/Financial Statements Valores/"/>
    </mc:Choice>
  </mc:AlternateContent>
  <xr:revisionPtr revIDLastSave="9" documentId="8_{5F0C4E4D-9DE9-4A7E-9849-BA8944891387}" xr6:coauthVersionLast="47" xr6:coauthVersionMax="47" xr10:uidLastSave="{7DD7BF03-83FE-4AE9-88D1-D78A377ADA1F}"/>
  <bookViews>
    <workbookView xWindow="-120" yWindow="-120" windowWidth="29040" windowHeight="175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4" l="1"/>
  <c r="N19" i="4"/>
  <c r="G20" i="4"/>
  <c r="N23" i="4" l="1"/>
  <c r="K17" i="4"/>
  <c r="F16" i="4"/>
  <c r="D17" i="4"/>
  <c r="G19" i="4"/>
  <c r="G33" i="4" l="1"/>
  <c r="L33" i="10"/>
  <c r="G32" i="4"/>
  <c r="K20" i="5"/>
  <c r="M17" i="4"/>
  <c r="N26" i="4"/>
  <c r="M16" i="4" l="1"/>
  <c r="M20" i="5"/>
  <c r="N31" i="4" l="1"/>
  <c r="N29" i="4"/>
  <c r="N28" i="4"/>
  <c r="N21" i="4"/>
  <c r="K12" i="4"/>
  <c r="N11" i="4"/>
  <c r="N10" i="4"/>
  <c r="G23" i="4"/>
  <c r="D20" i="4"/>
  <c r="D18" i="4"/>
  <c r="D16" i="4"/>
  <c r="G14" i="4"/>
  <c r="D12" i="4"/>
  <c r="G7" i="4"/>
  <c r="K32" i="4"/>
  <c r="D13" i="4"/>
  <c r="G13" i="4" l="1"/>
  <c r="F33" i="4"/>
  <c r="N15" i="4"/>
  <c r="N8" i="4"/>
  <c r="N22" i="4"/>
  <c r="N33" i="4"/>
  <c r="G25" i="4"/>
  <c r="N14" i="4"/>
  <c r="D33" i="4"/>
  <c r="N7" i="4"/>
  <c r="F14" i="4"/>
  <c r="N17" i="4"/>
  <c r="G10" i="4"/>
  <c r="D15" i="4"/>
  <c r="D19" i="4"/>
  <c r="F40" i="3"/>
  <c r="M20" i="4"/>
  <c r="G17" i="4"/>
  <c r="G27" i="4"/>
  <c r="N25" i="4"/>
  <c r="K16" i="4"/>
  <c r="K14" i="4"/>
  <c r="G8" i="4"/>
  <c r="K19" i="4"/>
  <c r="K13" i="4"/>
  <c r="M32" i="4"/>
  <c r="F19" i="4"/>
  <c r="G11" i="4"/>
  <c r="N9" i="4"/>
  <c r="N18" i="4"/>
  <c r="F18" i="4"/>
  <c r="F15" i="4"/>
  <c r="G9" i="4"/>
  <c r="F12" i="4"/>
  <c r="N32" i="4"/>
  <c r="M12" i="4"/>
  <c r="F32" i="4"/>
  <c r="M19" i="4"/>
  <c r="M15" i="4"/>
  <c r="M13" i="4"/>
  <c r="M18" i="4"/>
  <c r="G18" i="4"/>
  <c r="G28" i="4"/>
  <c r="K15" i="4"/>
  <c r="G31" i="4"/>
  <c r="G29" i="4"/>
  <c r="G21" i="4"/>
  <c r="F13" i="4"/>
  <c r="N27" i="4"/>
  <c r="G15" i="4"/>
  <c r="N12" i="4"/>
  <c r="K20" i="4"/>
  <c r="K18" i="4"/>
  <c r="D14" i="4"/>
  <c r="G22" i="4"/>
  <c r="M14" i="4"/>
  <c r="K33" i="4"/>
  <c r="N13" i="4"/>
  <c r="D32" i="4"/>
  <c r="G12" i="4"/>
  <c r="M33" i="4"/>
  <c r="F20" i="4"/>
  <c r="J5" i="6" l="1"/>
  <c r="C5" i="6"/>
  <c r="G8" i="11" l="1"/>
  <c r="K13" i="6"/>
  <c r="K12" i="6"/>
  <c r="K19" i="5"/>
  <c r="K16" i="5"/>
  <c r="M14" i="5"/>
  <c r="K14" i="5"/>
  <c r="K13" i="5"/>
  <c r="M12" i="5"/>
  <c r="K12" i="5"/>
  <c r="I22" i="11"/>
  <c r="D36" i="11" s="1"/>
  <c r="C22" i="11"/>
  <c r="C36" i="11" s="1"/>
  <c r="I22" i="10"/>
  <c r="D36" i="10" s="1"/>
  <c r="C22" i="10"/>
  <c r="C36" i="10" s="1"/>
  <c r="L35" i="4"/>
  <c r="J35" i="4"/>
  <c r="E35" i="4"/>
  <c r="C35" i="4"/>
  <c r="K15" i="5" l="1"/>
  <c r="M15" i="5"/>
  <c r="K18" i="5"/>
  <c r="M13" i="5"/>
  <c r="G25" i="11"/>
  <c r="M25" i="11"/>
  <c r="M8" i="11"/>
  <c r="O25" i="11" l="1"/>
  <c r="E38" i="11"/>
  <c r="E44" i="11"/>
  <c r="E43" i="11"/>
  <c r="E37" i="11"/>
  <c r="E42" i="11"/>
  <c r="E39" i="11"/>
  <c r="E41" i="11"/>
  <c r="D46" i="11" l="1"/>
  <c r="E45" i="11"/>
  <c r="C46" i="11"/>
  <c r="E46" i="11" l="1"/>
  <c r="E40" i="11"/>
  <c r="K33" i="11"/>
  <c r="E33" i="11"/>
  <c r="G32" i="11" l="1"/>
  <c r="F33" i="11"/>
  <c r="G24" i="11"/>
  <c r="M29" i="11"/>
  <c r="M30" i="11"/>
  <c r="M28" i="11"/>
  <c r="M32" i="11"/>
  <c r="G26" i="11"/>
  <c r="M27" i="11"/>
  <c r="G29" i="11"/>
  <c r="D33" i="11"/>
  <c r="M24" i="11"/>
  <c r="G30" i="11"/>
  <c r="G31" i="11"/>
  <c r="O31" i="11" s="1"/>
  <c r="J33" i="11"/>
  <c r="M26" i="11"/>
  <c r="L33" i="11"/>
  <c r="G28" i="11"/>
  <c r="M31" i="11"/>
  <c r="G27" i="11"/>
  <c r="I33" i="11"/>
  <c r="C33" i="11"/>
  <c r="M12" i="6"/>
  <c r="F12" i="5"/>
  <c r="G40" i="4"/>
  <c r="O30" i="11" l="1"/>
  <c r="O32" i="11"/>
  <c r="G33" i="11"/>
  <c r="O26" i="11"/>
  <c r="M18" i="5"/>
  <c r="G38" i="4"/>
  <c r="G39" i="4"/>
  <c r="O24" i="11"/>
  <c r="M33" i="11"/>
  <c r="F15" i="5"/>
  <c r="K15" i="6"/>
  <c r="G36" i="4"/>
  <c r="G37" i="4"/>
  <c r="G12" i="5"/>
  <c r="F13" i="5"/>
  <c r="O29" i="11"/>
  <c r="D16" i="5"/>
  <c r="M36" i="4"/>
  <c r="K39" i="4"/>
  <c r="F36" i="4"/>
  <c r="D18" i="5"/>
  <c r="D18" i="6"/>
  <c r="O27" i="11"/>
  <c r="K19" i="6"/>
  <c r="M14" i="6"/>
  <c r="O28" i="11"/>
  <c r="D16" i="6"/>
  <c r="D12" i="5"/>
  <c r="M19" i="5"/>
  <c r="F39" i="4"/>
  <c r="M13" i="6"/>
  <c r="K16" i="6"/>
  <c r="D14" i="6"/>
  <c r="D19" i="6"/>
  <c r="F14" i="6"/>
  <c r="D15" i="6"/>
  <c r="D20" i="6"/>
  <c r="F14" i="5"/>
  <c r="M20" i="6"/>
  <c r="F19" i="5"/>
  <c r="F18" i="6"/>
  <c r="D13" i="6"/>
  <c r="M15" i="6"/>
  <c r="M18" i="6"/>
  <c r="M39" i="4"/>
  <c r="F19" i="6"/>
  <c r="D13" i="5"/>
  <c r="D12" i="6"/>
  <c r="K18" i="6"/>
  <c r="K20" i="6"/>
  <c r="D20" i="5"/>
  <c r="M19" i="6"/>
  <c r="D39" i="4"/>
  <c r="F20" i="5"/>
  <c r="F13" i="6"/>
  <c r="F15" i="6"/>
  <c r="D36" i="4"/>
  <c r="K14" i="6"/>
  <c r="M16" i="6"/>
  <c r="K36" i="4"/>
  <c r="D14" i="5"/>
  <c r="D15" i="5"/>
  <c r="F18" i="5"/>
  <c r="D19" i="5"/>
  <c r="F20" i="6"/>
  <c r="F12" i="6"/>
  <c r="F16" i="6"/>
  <c r="G14" i="5"/>
  <c r="O33" i="11" l="1"/>
  <c r="A33" i="11"/>
  <c r="A46" i="11" s="1"/>
  <c r="A32" i="11"/>
  <c r="A31" i="11"/>
  <c r="A30" i="11"/>
  <c r="A28" i="11"/>
  <c r="A27" i="11"/>
  <c r="O22" i="11"/>
  <c r="M15" i="11"/>
  <c r="G15" i="11"/>
  <c r="O15" i="11" s="1"/>
  <c r="M14" i="11"/>
  <c r="G14" i="11"/>
  <c r="M13" i="11"/>
  <c r="G13" i="11"/>
  <c r="M12" i="11"/>
  <c r="G12" i="11"/>
  <c r="O12" i="11" s="1"/>
  <c r="M11" i="11"/>
  <c r="G11" i="11"/>
  <c r="L16" i="11"/>
  <c r="K16" i="11"/>
  <c r="J16" i="11"/>
  <c r="M10" i="11"/>
  <c r="G10" i="11"/>
  <c r="F16" i="11"/>
  <c r="E16" i="11"/>
  <c r="D16" i="11"/>
  <c r="C16" i="11"/>
  <c r="M9" i="11"/>
  <c r="G9" i="11"/>
  <c r="M7" i="11"/>
  <c r="G7" i="11"/>
  <c r="M6" i="6"/>
  <c r="M6" i="5"/>
  <c r="O14" i="11" l="1"/>
  <c r="O11" i="11"/>
  <c r="O13" i="11"/>
  <c r="O8" i="11"/>
  <c r="O10" i="11"/>
  <c r="O7" i="11"/>
  <c r="O9" i="11"/>
  <c r="G16" i="11"/>
  <c r="O16" i="11" s="1"/>
  <c r="I16" i="11"/>
  <c r="M16" i="11" s="1"/>
  <c r="K35" i="4" l="1"/>
  <c r="M35" i="4" s="1"/>
  <c r="M25" i="10" l="1"/>
  <c r="G25" i="10"/>
  <c r="G8" i="10"/>
  <c r="G34" i="7"/>
  <c r="L20" i="3"/>
  <c r="L19" i="3"/>
  <c r="L16" i="3"/>
  <c r="L12" i="3"/>
  <c r="L8" i="3"/>
  <c r="F19" i="3"/>
  <c r="F18" i="3"/>
  <c r="F15" i="3"/>
  <c r="F13" i="3"/>
  <c r="F11" i="3"/>
  <c r="L15" i="3"/>
  <c r="F10" i="3" l="1"/>
  <c r="F22" i="3"/>
  <c r="L11" i="3"/>
  <c r="G28" i="10"/>
  <c r="G29" i="10"/>
  <c r="G31" i="10"/>
  <c r="G12" i="10"/>
  <c r="L17" i="3"/>
  <c r="L21" i="3"/>
  <c r="F9" i="3"/>
  <c r="F17" i="3"/>
  <c r="F21" i="3"/>
  <c r="L10" i="3"/>
  <c r="L14" i="3"/>
  <c r="L22" i="3"/>
  <c r="M28" i="10"/>
  <c r="M31" i="10"/>
  <c r="K33" i="10"/>
  <c r="M12" i="10"/>
  <c r="E33" i="10"/>
  <c r="G11" i="10"/>
  <c r="F12" i="3"/>
  <c r="F16" i="3"/>
  <c r="F20" i="3"/>
  <c r="L9" i="3"/>
  <c r="M24" i="10"/>
  <c r="G30" i="10"/>
  <c r="G15" i="10"/>
  <c r="G24" i="10"/>
  <c r="M27" i="10"/>
  <c r="M29" i="10"/>
  <c r="M30" i="10"/>
  <c r="G32" i="10"/>
  <c r="M26" i="10"/>
  <c r="M32" i="10"/>
  <c r="M13" i="10"/>
  <c r="M10" i="10"/>
  <c r="M15" i="10"/>
  <c r="M14" i="10"/>
  <c r="G7" i="10"/>
  <c r="G14" i="10"/>
  <c r="M11" i="10"/>
  <c r="M7" i="10"/>
  <c r="G13" i="10"/>
  <c r="O25" i="10"/>
  <c r="G26" i="10"/>
  <c r="G27" i="10"/>
  <c r="G9" i="10"/>
  <c r="G10" i="10"/>
  <c r="M16" i="10"/>
  <c r="O24" i="10" l="1"/>
  <c r="O32" i="10"/>
  <c r="O12" i="10"/>
  <c r="O29" i="10"/>
  <c r="O28" i="10"/>
  <c r="O31" i="10"/>
  <c r="O11" i="10"/>
  <c r="O30" i="10"/>
  <c r="O14" i="10"/>
  <c r="G16" i="10"/>
  <c r="O16" i="10" s="1"/>
  <c r="O26" i="10"/>
  <c r="M33" i="10"/>
  <c r="O27" i="10"/>
  <c r="O15" i="10"/>
  <c r="O13" i="10"/>
  <c r="O10" i="10"/>
  <c r="O7" i="10"/>
  <c r="G33" i="10"/>
  <c r="E38" i="10"/>
  <c r="O33" i="10" l="1"/>
  <c r="E44" i="10"/>
  <c r="E42" i="10" l="1"/>
  <c r="E39" i="10"/>
  <c r="A28" i="10"/>
  <c r="A30" i="10"/>
  <c r="A32" i="10"/>
  <c r="E41" i="10"/>
  <c r="A33" i="10"/>
  <c r="A46" i="10" s="1"/>
  <c r="O22" i="10"/>
  <c r="A31" i="10"/>
  <c r="A27" i="10"/>
  <c r="E37" i="10" l="1"/>
  <c r="E43" i="10"/>
  <c r="E45" i="10" l="1"/>
  <c r="E40" i="10"/>
  <c r="E46" i="10" l="1"/>
  <c r="F6" i="6" l="1"/>
  <c r="F6" i="5"/>
  <c r="D35" i="4"/>
  <c r="F35" i="4" s="1"/>
  <c r="K6" i="3" l="1"/>
  <c r="J6" i="3"/>
  <c r="M9" i="10" l="1"/>
  <c r="O9" i="10" s="1"/>
  <c r="M8" i="10"/>
  <c r="O8" i="10" s="1"/>
</calcChain>
</file>

<file path=xl/sharedStrings.xml><?xml version="1.0" encoding="utf-8"?>
<sst xmlns="http://schemas.openxmlformats.org/spreadsheetml/2006/main" count="425" uniqueCount="196">
  <si>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</si>
  <si>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</si>
  <si>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</si>
  <si>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</si>
  <si>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</si>
  <si>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</si>
  <si>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</si>
  <si>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</si>
  <si>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</si>
  <si>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</si>
  <si>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</si>
  <si>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</si>
  <si>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</si>
  <si>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</si>
  <si>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</si>
  <si>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</si>
  <si>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</si>
  <si>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>% of Total Debt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</si>
  <si>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</si>
  <si>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</si>
  <si>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</si>
  <si>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</si>
  <si>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</si>
  <si>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</si>
  <si>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</si>
  <si>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</si>
  <si>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</si>
  <si>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</si>
  <si>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</si>
  <si>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</si>
  <si>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</si>
  <si>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</si>
  <si>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</si>
  <si>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</si>
  <si>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</si>
  <si>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</si>
  <si>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</si>
  <si>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</si>
  <si>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</si>
  <si>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</si>
  <si>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</si>
  <si>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</si>
  <si>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</si>
  <si>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</si>
  <si>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</si>
  <si>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</si>
  <si>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</si>
  <si>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</si>
  <si>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</si>
  <si>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</si>
  <si>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</si>
  <si>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</si>
  <si>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</si>
  <si>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</si>
  <si>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</si>
  <si>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</si>
  <si>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</si>
  <si>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</si>
  <si>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</si>
  <si>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</si>
  <si>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</si>
  <si>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</si>
  <si>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</si>
  <si>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</si>
  <si>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</si>
  <si>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</si>
  <si>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</si>
  <si>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</si>
  <si>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</si>
  <si>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</si>
  <si>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</si>
  <si>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</si>
  <si>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</si>
  <si>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</si>
  <si>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</si>
  <si>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</si>
  <si>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</si>
  <si>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</si>
  <si>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</si>
  <si>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</si>
  <si>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</si>
  <si>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</si>
  <si>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</si>
  <si>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</si>
  <si>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</si>
  <si>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</si>
  <si>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</si>
  <si>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</si>
  <si>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</si>
  <si>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</si>
  <si>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</si>
  <si>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</si>
  <si>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</si>
  <si>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</si>
  <si>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</si>
  <si>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</si>
  <si>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</si>
  <si>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</si>
  <si>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</si>
  <si>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</si>
  <si>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</si>
  <si>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</si>
  <si>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</si>
  <si>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</si>
  <si>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</si>
  <si>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</si>
  <si>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</si>
  <si>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</si>
  <si>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</si>
  <si>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</si>
  <si>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</si>
  <si>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</si>
  <si>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</si>
  <si>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</si>
  <si>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</si>
  <si>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</si>
  <si>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</si>
  <si>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</si>
  <si>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</si>
  <si>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</si>
  <si>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</si>
  <si>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</si>
  <si>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Perfil de Vencimiento de Deuda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</si>
  <si>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</si>
  <si>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</si>
  <si>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</si>
  <si>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</si>
  <si>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</si>
  <si>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</si>
  <si>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</si>
  <si>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</si>
  <si>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</si>
  <si>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</si>
  <si>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</si>
  <si>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</si>
  <si>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</si>
  <si>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</si>
  <si>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</si>
  <si>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</si>
  <si>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</si>
  <si>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</si>
  <si>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</si>
  <si>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</si>
  <si>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</si>
  <si>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</si>
  <si>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</si>
  <si>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</si>
  <si>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</si>
  <si>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</si>
  <si>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</si>
  <si>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</si>
  <si>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</si>
  <si>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</si>
  <si>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</si>
  <si>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</si>
  <si>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</si>
  <si>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</si>
  <si>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</si>
  <si>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Acumulado</t>
  </si>
  <si>
    <t>Tipo de cambio acumulado                                             (moneda local por USD)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</si>
  <si>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</si>
  <si>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Acumulado 2024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</si>
  <si>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</si>
  <si>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</si>
  <si>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</si>
  <si>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</si>
  <si>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</si>
  <si>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</si>
  <si>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</si>
  <si>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</si>
  <si>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</si>
  <si>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</si>
  <si>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</si>
  <si>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</si>
  <si>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 xml:space="preserve">ACUMULADO - VOLUMEN, TRANSACCIONES E INGRESOS </t>
  </si>
  <si>
    <t>Dic-24</t>
  </si>
  <si>
    <t>Acumulado 2025</t>
  </si>
  <si>
    <t>2029+</t>
  </si>
  <si>
    <t>U12M</t>
  </si>
  <si>
    <t>Jun-25</t>
  </si>
  <si>
    <t>Jun-24</t>
  </si>
  <si>
    <t>3T25</t>
  </si>
  <si>
    <t xml:space="preserve">RESUMEN FINANCIERO DE LOS RESULTADOS DEL TERCER TRIMESTRE </t>
  </si>
  <si>
    <t>3T 2025</t>
  </si>
  <si>
    <t>3T 2024</t>
  </si>
  <si>
    <t>Sep-25</t>
  </si>
  <si>
    <t>30 de septiembre de 2025</t>
  </si>
  <si>
    <t xml:space="preserve">Por el tercer trimestre de: </t>
  </si>
  <si>
    <t>Por los primeros 9 meses de:</t>
  </si>
  <si>
    <t>Por el tercer trimestre de:</t>
  </si>
  <si>
    <t>3T24</t>
  </si>
  <si>
    <t>Sep-24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</si>
  <si>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1,246.1 millones para el tercer trimestre de 2025 y Ps. 1,175.3 millones para el mismo periodo del año anterior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</si>
  <si>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3,614.5  millones para los primeros 9 meses de 2025 y Ps. 3,704.4 millones para el mismo periodo del año anterior.</t>
    </r>
  </si>
  <si>
    <t xml:space="preserve">Resultados consolidados del tercer trimestre </t>
  </si>
  <si>
    <t>Resultados consolidados de los primeros 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</si>
</sst>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  <border>
      <left/>
      <right/>
      <top style="thin">
        <color rgb="FF40404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40404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9" fillId="0" borderId="0"/>
    <xf numFmtId="165" fontId="8" fillId="0" borderId="0" applyFont="0" applyFill="0" applyBorder="0" applyAlignment="0" applyProtection="0"/>
  </cellStyleXfs>
  <cellXfs count="574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5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59" fillId="3" borderId="0" xfId="0" applyFont="1" applyFill="1" applyAlignment="1">
      <alignment vertical="center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0" fontId="74" fillId="4" borderId="0" xfId="0" applyFont="1" applyFill="1" applyAlignment="1">
      <alignment vertical="center" wrapText="1"/>
    </xf>
    <xf numFmtId="0" fontId="62" fillId="4" borderId="0" xfId="1" applyNumberFormat="1" applyFont="1" applyFill="1" applyAlignment="1">
      <alignment horizontal="right" vertical="center" wrapText="1" shrinkToFit="1"/>
    </xf>
    <xf numFmtId="0" fontId="61" fillId="0" borderId="4" xfId="0" applyFont="1" applyBorder="1" applyAlignment="1">
      <alignment vertical="center" wrapText="1"/>
    </xf>
    <xf numFmtId="0" fontId="74" fillId="0" borderId="4" xfId="0" applyFont="1" applyBorder="1" applyAlignment="1">
      <alignment vertical="center" wrapText="1"/>
    </xf>
    <xf numFmtId="164" fontId="61" fillId="0" borderId="4" xfId="2" applyNumberFormat="1" applyFont="1" applyFill="1" applyBorder="1" applyAlignment="1">
      <alignment vertical="center" wrapText="1"/>
    </xf>
    <xf numFmtId="164" fontId="21" fillId="4" borderId="0" xfId="2" applyNumberFormat="1" applyFont="1" applyFill="1" applyAlignment="1">
      <alignment vertical="center" shrinkToFit="1"/>
    </xf>
    <xf numFmtId="166" fontId="21" fillId="4" borderId="0" xfId="4" applyNumberFormat="1" applyFont="1" applyFill="1" applyAlignment="1">
      <alignment horizontal="left" vertical="center" shrinkToFit="1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5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0" fillId="4" borderId="0" xfId="4" applyFont="1" applyFill="1" applyAlignment="1">
      <alignment horizontal="left" vertical="center"/>
    </xf>
    <xf numFmtId="0" fontId="81" fillId="4" borderId="0" xfId="4" applyFont="1" applyFill="1" applyAlignment="1">
      <alignment vertical="center"/>
    </xf>
    <xf numFmtId="165" fontId="83" fillId="4" borderId="0" xfId="4" applyNumberFormat="1" applyFont="1" applyFill="1" applyAlignment="1">
      <alignment vertical="center"/>
    </xf>
    <xf numFmtId="165" fontId="83" fillId="0" borderId="0" xfId="4" applyNumberFormat="1" applyFont="1" applyAlignment="1">
      <alignment vertical="center"/>
    </xf>
    <xf numFmtId="165" fontId="82" fillId="5" borderId="0" xfId="7" applyFont="1" applyFill="1" applyBorder="1" applyAlignment="1">
      <alignment horizontal="left" vertical="center" wrapText="1" shrinkToFit="1"/>
    </xf>
    <xf numFmtId="165" fontId="82" fillId="5" borderId="0" xfId="7" applyFont="1" applyFill="1" applyBorder="1" applyAlignment="1">
      <alignment horizontal="center" vertical="center" wrapText="1" shrinkToFit="1"/>
    </xf>
    <xf numFmtId="0" fontId="84" fillId="0" borderId="0" xfId="6" applyFont="1"/>
    <xf numFmtId="0" fontId="83" fillId="4" borderId="0" xfId="4" applyFont="1" applyFill="1" applyAlignment="1">
      <alignment vertical="center" wrapText="1"/>
    </xf>
    <xf numFmtId="0" fontId="83" fillId="4" borderId="0" xfId="4" applyFont="1" applyFill="1" applyAlignment="1">
      <alignment vertical="center"/>
    </xf>
    <xf numFmtId="0" fontId="83" fillId="4" borderId="0" xfId="4" applyFont="1" applyFill="1" applyAlignment="1">
      <alignment vertical="center" shrinkToFit="1"/>
    </xf>
    <xf numFmtId="0" fontId="81" fillId="0" borderId="0" xfId="4" applyFont="1" applyAlignment="1">
      <alignment vertical="center"/>
    </xf>
    <xf numFmtId="0" fontId="86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0" fontId="81" fillId="4" borderId="0" xfId="4" applyFont="1" applyFill="1" applyAlignment="1">
      <alignment horizontal="center" vertical="center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10" xfId="5" applyNumberFormat="1" applyFont="1" applyBorder="1" applyAlignment="1">
      <alignment horizontal="center"/>
    </xf>
    <xf numFmtId="172" fontId="6" fillId="0" borderId="11" xfId="5" applyNumberFormat="1" applyFont="1" applyBorder="1" applyAlignment="1">
      <alignment horizontal="center"/>
    </xf>
    <xf numFmtId="0" fontId="6" fillId="0" borderId="10" xfId="0" applyFont="1" applyBorder="1"/>
    <xf numFmtId="172" fontId="6" fillId="0" borderId="12" xfId="5" applyNumberFormat="1" applyFont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 applyAlignment="1">
      <alignment horizontal="center" vertical="center"/>
    </xf>
    <xf numFmtId="0" fontId="6" fillId="0" borderId="13" xfId="0" applyFont="1" applyBorder="1"/>
    <xf numFmtId="172" fontId="6" fillId="0" borderId="13" xfId="5" applyNumberFormat="1" applyFont="1" applyBorder="1" applyAlignment="1">
      <alignment horizontal="center"/>
    </xf>
    <xf numFmtId="0" fontId="7" fillId="5" borderId="11" xfId="0" applyFont="1" applyFill="1" applyBorder="1" applyAlignment="1">
      <alignment horizontal="left" vertical="center" wrapText="1"/>
    </xf>
    <xf numFmtId="0" fontId="6" fillId="0" borderId="15" xfId="0" applyFont="1" applyBorder="1"/>
    <xf numFmtId="172" fontId="6" fillId="0" borderId="15" xfId="5" applyNumberFormat="1" applyFont="1" applyBorder="1" applyAlignment="1">
      <alignment horizontal="center"/>
    </xf>
    <xf numFmtId="172" fontId="6" fillId="0" borderId="14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6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7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8" xfId="0" applyNumberFormat="1" applyFont="1" applyFill="1" applyBorder="1" applyAlignment="1">
      <alignment horizontal="center"/>
    </xf>
    <xf numFmtId="172" fontId="6" fillId="0" borderId="17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2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4" xfId="4" applyFont="1" applyFill="1" applyBorder="1" applyAlignment="1">
      <alignment wrapText="1"/>
    </xf>
    <xf numFmtId="0" fontId="7" fillId="5" borderId="14" xfId="4" applyFont="1" applyFill="1" applyBorder="1" applyAlignment="1">
      <alignment vertical="center" wrapText="1" shrinkToFit="1"/>
    </xf>
    <xf numFmtId="3" fontId="18" fillId="9" borderId="14" xfId="0" applyNumberFormat="1" applyFont="1" applyFill="1" applyBorder="1" applyAlignment="1">
      <alignment horizontal="center"/>
    </xf>
    <xf numFmtId="3" fontId="18" fillId="9" borderId="15" xfId="0" applyNumberFormat="1" applyFont="1" applyFill="1" applyBorder="1" applyAlignment="1">
      <alignment horizontal="center"/>
    </xf>
    <xf numFmtId="172" fontId="6" fillId="0" borderId="19" xfId="5" applyNumberFormat="1" applyFont="1" applyBorder="1" applyAlignment="1">
      <alignment horizontal="center"/>
    </xf>
    <xf numFmtId="172" fontId="17" fillId="5" borderId="14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10" xfId="7" applyNumberFormat="1" applyFont="1" applyFill="1" applyBorder="1" applyAlignment="1">
      <alignment horizontal="right" wrapText="1" shrinkToFit="1"/>
    </xf>
    <xf numFmtId="9" fontId="21" fillId="5" borderId="10" xfId="5" applyFont="1" applyFill="1" applyBorder="1" applyAlignment="1">
      <alignment horizontal="right" wrapText="1" shrinkToFit="1"/>
    </xf>
    <xf numFmtId="166" fontId="21" fillId="5" borderId="12" xfId="7" applyNumberFormat="1" applyFont="1" applyFill="1" applyBorder="1" applyAlignment="1">
      <alignment horizontal="right" wrapText="1" shrinkToFit="1"/>
    </xf>
    <xf numFmtId="166" fontId="21" fillId="5" borderId="6" xfId="7" applyNumberFormat="1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21" xfId="5" applyFont="1" applyFill="1" applyBorder="1" applyAlignment="1">
      <alignment horizontal="right" wrapText="1" shrinkToFit="1"/>
    </xf>
    <xf numFmtId="9" fontId="21" fillId="5" borderId="12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8" xfId="7" applyNumberFormat="1" applyFont="1" applyFill="1" applyBorder="1" applyAlignment="1">
      <alignment horizontal="right" wrapText="1" shrinkToFit="1"/>
    </xf>
    <xf numFmtId="9" fontId="21" fillId="5" borderId="8" xfId="5" applyFont="1" applyFill="1" applyBorder="1" applyAlignment="1">
      <alignment horizontal="right" wrapText="1" shrinkToFit="1"/>
    </xf>
    <xf numFmtId="166" fontId="64" fillId="5" borderId="8" xfId="7" applyNumberFormat="1" applyFont="1" applyFill="1" applyBorder="1" applyAlignment="1">
      <alignment horizontal="right" wrapText="1"/>
    </xf>
    <xf numFmtId="9" fontId="63" fillId="5" borderId="8" xfId="5" applyFont="1" applyFill="1" applyBorder="1" applyAlignment="1">
      <alignment horizontal="right" wrapText="1"/>
    </xf>
    <xf numFmtId="9" fontId="21" fillId="5" borderId="18" xfId="5" applyFont="1" applyFill="1" applyBorder="1" applyAlignment="1">
      <alignment horizontal="right" wrapText="1" shrinkToFit="1"/>
    </xf>
    <xf numFmtId="0" fontId="21" fillId="5" borderId="22" xfId="4" applyFont="1" applyFill="1" applyBorder="1" applyAlignment="1">
      <alignment vertical="center"/>
    </xf>
    <xf numFmtId="9" fontId="21" fillId="5" borderId="22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7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9" fillId="5" borderId="16" xfId="4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3" xfId="4" applyFont="1" applyFill="1" applyBorder="1" applyAlignment="1">
      <alignment vertical="center" wrapText="1"/>
    </xf>
    <xf numFmtId="0" fontId="21" fillId="4" borderId="24" xfId="4" applyFont="1" applyFill="1" applyBorder="1" applyAlignment="1">
      <alignment vertical="center" shrinkToFit="1"/>
    </xf>
    <xf numFmtId="0" fontId="21" fillId="4" borderId="24" xfId="4" applyFont="1" applyFill="1" applyBorder="1" applyAlignment="1">
      <alignment vertical="center"/>
    </xf>
    <xf numFmtId="0" fontId="21" fillId="5" borderId="18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2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8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vertical="center" wrapText="1"/>
    </xf>
    <xf numFmtId="0" fontId="61" fillId="5" borderId="21" xfId="4" applyFont="1" applyFill="1" applyBorder="1" applyAlignment="1">
      <alignment horizontal="left" vertical="center" wrapText="1" shrinkToFit="1"/>
    </xf>
    <xf numFmtId="0" fontId="21" fillId="5" borderId="10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horizontal="left" wrapText="1" shrinkToFit="1"/>
    </xf>
    <xf numFmtId="0" fontId="21" fillId="5" borderId="20" xfId="4" applyFont="1" applyFill="1" applyBorder="1" applyAlignment="1">
      <alignment horizontal="left" wrapText="1" shrinkToFit="1"/>
    </xf>
    <xf numFmtId="0" fontId="21" fillId="5" borderId="23" xfId="4" applyFont="1" applyFill="1" applyBorder="1" applyAlignment="1">
      <alignment horizontal="center" wrapText="1" shrinkToFit="1"/>
    </xf>
    <xf numFmtId="0" fontId="21" fillId="5" borderId="23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5" xfId="0" applyFont="1" applyFill="1" applyBorder="1" applyAlignment="1">
      <alignment vertical="center" shrinkToFit="1"/>
    </xf>
    <xf numFmtId="164" fontId="21" fillId="5" borderId="10" xfId="5" applyNumberFormat="1" applyFont="1" applyFill="1" applyBorder="1" applyAlignment="1">
      <alignment horizontal="left" wrapText="1" shrinkToFit="1"/>
    </xf>
    <xf numFmtId="164" fontId="21" fillId="5" borderId="12" xfId="5" applyNumberFormat="1" applyFont="1" applyFill="1" applyBorder="1" applyAlignment="1">
      <alignment horizontal="center" wrapText="1" shrinkToFit="1"/>
    </xf>
    <xf numFmtId="164" fontId="21" fillId="5" borderId="18" xfId="5" applyNumberFormat="1" applyFont="1" applyFill="1" applyBorder="1" applyAlignment="1">
      <alignment horizontal="center" wrapText="1" shrinkToFit="1"/>
    </xf>
    <xf numFmtId="0" fontId="64" fillId="5" borderId="15" xfId="4" applyFont="1" applyFill="1" applyBorder="1" applyAlignment="1">
      <alignment wrapText="1"/>
    </xf>
    <xf numFmtId="9" fontId="64" fillId="5" borderId="15" xfId="5" applyFont="1" applyFill="1" applyBorder="1" applyAlignment="1">
      <alignment horizontal="center" wrapText="1"/>
    </xf>
    <xf numFmtId="164" fontId="64" fillId="5" borderId="15" xfId="5" applyNumberFormat="1" applyFont="1" applyFill="1" applyBorder="1" applyAlignment="1">
      <alignment horizontal="center" wrapText="1"/>
    </xf>
    <xf numFmtId="0" fontId="90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9" fillId="4" borderId="2" xfId="0" applyFont="1" applyFill="1" applyBorder="1" applyAlignment="1">
      <alignment horizontal="center" vertical="center" wrapText="1" shrinkToFit="1"/>
    </xf>
    <xf numFmtId="0" fontId="89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1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9" xfId="5" applyNumberFormat="1" applyFont="1" applyFill="1" applyBorder="1" applyAlignment="1">
      <alignment horizontal="center" vertical="center"/>
    </xf>
    <xf numFmtId="164" fontId="21" fillId="5" borderId="12" xfId="5" applyNumberFormat="1" applyFont="1" applyFill="1" applyBorder="1" applyAlignment="1">
      <alignment horizontal="left" wrapText="1" shrinkToFit="1"/>
    </xf>
    <xf numFmtId="4" fontId="71" fillId="5" borderId="18" xfId="0" applyNumberFormat="1" applyFont="1" applyFill="1" applyBorder="1" applyAlignment="1">
      <alignment horizontal="center" vertical="center"/>
    </xf>
    <xf numFmtId="4" fontId="71" fillId="5" borderId="12" xfId="0" applyNumberFormat="1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vertical="center"/>
    </xf>
    <xf numFmtId="0" fontId="63" fillId="5" borderId="15" xfId="4" applyFont="1" applyFill="1" applyBorder="1" applyAlignment="1">
      <alignment wrapText="1"/>
    </xf>
    <xf numFmtId="0" fontId="63" fillId="5" borderId="14" xfId="4" applyFont="1" applyFill="1" applyBorder="1" applyAlignment="1">
      <alignment wrapText="1"/>
    </xf>
    <xf numFmtId="164" fontId="63" fillId="5" borderId="14" xfId="5" applyNumberFormat="1" applyFont="1" applyFill="1" applyBorder="1" applyAlignment="1">
      <alignment horizontal="center" wrapText="1"/>
    </xf>
    <xf numFmtId="0" fontId="64" fillId="5" borderId="26" xfId="4" applyFont="1" applyFill="1" applyBorder="1" applyAlignment="1">
      <alignment wrapText="1"/>
    </xf>
    <xf numFmtId="0" fontId="21" fillId="4" borderId="27" xfId="4" applyFont="1" applyFill="1" applyBorder="1" applyAlignment="1">
      <alignment vertical="center" shrinkToFit="1"/>
    </xf>
    <xf numFmtId="166" fontId="64" fillId="5" borderId="26" xfId="7" applyNumberFormat="1" applyFont="1" applyFill="1" applyBorder="1" applyAlignment="1">
      <alignment horizontal="right" wrapText="1"/>
    </xf>
    <xf numFmtId="0" fontId="21" fillId="4" borderId="27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8" xfId="7" applyNumberFormat="1" applyFont="1" applyFill="1" applyBorder="1" applyAlignment="1">
      <alignment horizontal="right" wrapText="1" shrinkToFit="1"/>
    </xf>
    <xf numFmtId="164" fontId="25" fillId="5" borderId="18" xfId="5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4" fontId="25" fillId="5" borderId="12" xfId="5" applyNumberFormat="1" applyFont="1" applyFill="1" applyBorder="1" applyAlignment="1">
      <alignment horizontal="right" wrapText="1" shrinkToFit="1"/>
    </xf>
    <xf numFmtId="165" fontId="25" fillId="5" borderId="13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3" xfId="7" applyNumberFormat="1" applyFont="1" applyFill="1" applyBorder="1" applyAlignment="1">
      <alignment horizontal="right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9" xfId="5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166" fontId="26" fillId="5" borderId="9" xfId="7" applyNumberFormat="1" applyFont="1" applyFill="1" applyBorder="1" applyAlignment="1">
      <alignment horizontal="right" vertical="center" wrapText="1"/>
    </xf>
    <xf numFmtId="166" fontId="26" fillId="5" borderId="9" xfId="7" applyNumberFormat="1" applyFont="1" applyFill="1" applyBorder="1" applyAlignment="1">
      <alignment horizontal="right" vertical="center" wrapText="1" shrinkToFit="1"/>
    </xf>
    <xf numFmtId="164" fontId="26" fillId="5" borderId="9" xfId="5" applyNumberFormat="1" applyFont="1" applyFill="1" applyBorder="1" applyAlignment="1">
      <alignment horizontal="right" vertical="center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1" xfId="5" applyNumberFormat="1" applyFont="1" applyFill="1" applyBorder="1" applyAlignment="1">
      <alignment horizontal="right" wrapText="1" shrinkToFit="1"/>
    </xf>
    <xf numFmtId="166" fontId="25" fillId="5" borderId="9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9" xfId="5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vertical="center" wrapText="1" shrinkToFit="1"/>
    </xf>
    <xf numFmtId="164" fontId="25" fillId="5" borderId="28" xfId="5" applyNumberFormat="1" applyFont="1" applyFill="1" applyBorder="1" applyAlignment="1">
      <alignment horizontal="right" vertical="center" wrapText="1" shrinkToFit="1"/>
    </xf>
    <xf numFmtId="169" fontId="25" fillId="5" borderId="28" xfId="7" applyNumberFormat="1" applyFont="1" applyFill="1" applyBorder="1" applyAlignment="1">
      <alignment horizontal="right" vertical="center" wrapText="1" shrinkToFit="1"/>
    </xf>
    <xf numFmtId="166" fontId="26" fillId="5" borderId="28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9" xfId="0" applyNumberFormat="1" applyFont="1" applyFill="1" applyBorder="1" applyAlignment="1">
      <alignment horizontal="right" vertical="center" wrapText="1"/>
    </xf>
    <xf numFmtId="9" fontId="25" fillId="5" borderId="11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right" vertical="center" wrapText="1" shrinkToFit="1"/>
    </xf>
    <xf numFmtId="167" fontId="39" fillId="5" borderId="11" xfId="0" applyNumberFormat="1" applyFont="1" applyFill="1" applyBorder="1" applyAlignment="1">
      <alignment horizontal="right" vertical="center" wrapText="1" shrinkToFit="1"/>
    </xf>
    <xf numFmtId="166" fontId="26" fillId="5" borderId="13" xfId="0" applyNumberFormat="1" applyFont="1" applyFill="1" applyBorder="1" applyAlignment="1">
      <alignment horizontal="right" vertical="center" wrapText="1"/>
    </xf>
    <xf numFmtId="164" fontId="25" fillId="5" borderId="13" xfId="5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vertical="center" wrapText="1"/>
    </xf>
    <xf numFmtId="164" fontId="26" fillId="5" borderId="29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3" fillId="4" borderId="0" xfId="0" applyFont="1" applyFill="1" applyAlignment="1">
      <alignment horizontal="right" vertical="center" wrapText="1" shrinkToFit="1"/>
    </xf>
    <xf numFmtId="0" fontId="93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2" xfId="0" applyFont="1" applyFill="1" applyBorder="1" applyAlignment="1">
      <alignment vertical="center" wrapText="1" shrinkToFit="1"/>
    </xf>
    <xf numFmtId="0" fontId="37" fillId="5" borderId="11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2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2" xfId="0" applyFont="1" applyFill="1" applyBorder="1" applyAlignment="1">
      <alignment horizontal="left" vertical="center" wrapText="1" inden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1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vertical="center" wrapText="1"/>
    </xf>
    <xf numFmtId="0" fontId="35" fillId="5" borderId="9" xfId="0" applyFont="1" applyFill="1" applyBorder="1" applyAlignment="1">
      <alignment horizontal="left" vertical="center" wrapText="1"/>
    </xf>
    <xf numFmtId="0" fontId="37" fillId="5" borderId="28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3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1" xfId="0" applyFont="1" applyFill="1" applyBorder="1" applyAlignment="1">
      <alignment wrapText="1"/>
    </xf>
    <xf numFmtId="0" fontId="35" fillId="5" borderId="28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vertical="center" wrapText="1" shrinkToFit="1"/>
    </xf>
    <xf numFmtId="0" fontId="23" fillId="5" borderId="14" xfId="0" applyFont="1" applyFill="1" applyBorder="1" applyAlignment="1">
      <alignment vertical="center" wrapText="1"/>
    </xf>
    <xf numFmtId="166" fontId="26" fillId="5" borderId="29" xfId="0" applyNumberFormat="1" applyFont="1" applyFill="1" applyBorder="1" applyAlignment="1">
      <alignment horizontal="right" vertical="center" wrapText="1"/>
    </xf>
    <xf numFmtId="0" fontId="39" fillId="5" borderId="14" xfId="0" applyFont="1" applyFill="1" applyBorder="1" applyAlignment="1">
      <alignment horizontal="right" vertical="center" wrapText="1" shrinkToFit="1"/>
    </xf>
    <xf numFmtId="169" fontId="39" fillId="5" borderId="14" xfId="7" applyNumberFormat="1" applyFont="1" applyFill="1" applyBorder="1" applyAlignment="1">
      <alignment horizontal="right" vertical="center" wrapText="1" shrinkToFit="1"/>
    </xf>
    <xf numFmtId="167" fontId="39" fillId="0" borderId="14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6" fontId="25" fillId="5" borderId="13" xfId="7" applyNumberFormat="1" applyFont="1" applyFill="1" applyBorder="1" applyAlignment="1">
      <alignment horizontal="right" wrapText="1" shrinkToFit="1"/>
    </xf>
    <xf numFmtId="166" fontId="25" fillId="5" borderId="30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7" xfId="7" applyNumberFormat="1" applyFont="1" applyFill="1" applyBorder="1" applyAlignment="1">
      <alignment horizontal="right" wrapText="1" shrinkToFit="1"/>
    </xf>
    <xf numFmtId="166" fontId="25" fillId="5" borderId="18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29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4" fillId="4" borderId="0" xfId="0" applyFont="1" applyFill="1" applyAlignment="1">
      <alignment horizontal="center" wrapText="1" shrinkToFit="1"/>
    </xf>
    <xf numFmtId="0" fontId="94" fillId="4" borderId="0" xfId="0" applyFont="1" applyFill="1" applyAlignment="1">
      <alignment horizontal="right" wrapText="1" shrinkToFit="1"/>
    </xf>
    <xf numFmtId="0" fontId="28" fillId="5" borderId="18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8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2" xfId="0" applyFont="1" applyFill="1" applyBorder="1" applyAlignment="1">
      <alignment horizontal="left" vertical="center" wrapText="1"/>
    </xf>
    <xf numFmtId="0" fontId="51" fillId="5" borderId="9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52" fillId="5" borderId="14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4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8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2" xfId="7" applyFont="1" applyFill="1" applyBorder="1" applyAlignment="1">
      <alignment horizontal="left" vertical="center" wrapText="1" shrinkToFit="1"/>
    </xf>
    <xf numFmtId="10" fontId="25" fillId="5" borderId="12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26" fillId="5" borderId="14" xfId="4" applyFont="1" applyFill="1" applyBorder="1" applyAlignment="1">
      <alignment vertical="center" wrapText="1" shrinkToFit="1"/>
    </xf>
    <xf numFmtId="10" fontId="25" fillId="5" borderId="14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4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8" xfId="5" applyNumberFormat="1" applyFont="1" applyFill="1" applyBorder="1" applyAlignment="1">
      <alignment horizontal="center" vertical="center" wrapText="1" shrinkToFit="1"/>
    </xf>
    <xf numFmtId="2" fontId="25" fillId="5" borderId="12" xfId="5" applyNumberFormat="1" applyFont="1" applyFill="1" applyBorder="1" applyAlignment="1">
      <alignment horizontal="center" vertical="center" wrapText="1" shrinkToFit="1"/>
    </xf>
    <xf numFmtId="164" fontId="25" fillId="5" borderId="12" xfId="5" applyNumberFormat="1" applyFont="1" applyFill="1" applyBorder="1" applyAlignment="1">
      <alignment horizontal="center" vertical="center" wrapText="1" shrinkToFit="1"/>
    </xf>
    <xf numFmtId="2" fontId="25" fillId="5" borderId="14" xfId="5" applyNumberFormat="1" applyFont="1" applyFill="1" applyBorder="1" applyAlignment="1">
      <alignment horizontal="center" vertical="center" wrapText="1" shrinkToFit="1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0" fontId="94" fillId="5" borderId="0" xfId="4" applyFont="1" applyFill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5" fontId="25" fillId="5" borderId="10" xfId="7" applyFont="1" applyFill="1" applyBorder="1" applyAlignment="1">
      <alignment horizontal="center" vertical="center" wrapText="1" shrinkToFit="1"/>
    </xf>
    <xf numFmtId="165" fontId="25" fillId="5" borderId="12" xfId="7" applyFont="1" applyFill="1" applyBorder="1" applyAlignment="1">
      <alignment horizontal="center" vertical="center" wrapText="1" shrinkToFit="1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5" xfId="7" applyFont="1" applyFill="1" applyBorder="1" applyAlignment="1">
      <alignment horizontal="left" vertical="center" wrapText="1" shrinkToFit="1"/>
    </xf>
    <xf numFmtId="0" fontId="57" fillId="5" borderId="14" xfId="4" applyFont="1" applyFill="1" applyBorder="1" applyAlignment="1">
      <alignment vertical="center"/>
    </xf>
    <xf numFmtId="164" fontId="25" fillId="5" borderId="15" xfId="5" applyNumberFormat="1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165" fontId="25" fillId="5" borderId="15" xfId="7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/>
    </xf>
    <xf numFmtId="164" fontId="21" fillId="0" borderId="18" xfId="5" applyNumberFormat="1" applyFont="1" applyFill="1" applyBorder="1" applyAlignment="1">
      <alignment horizontal="center" vertical="center" wrapText="1" shrinkToFit="1"/>
    </xf>
    <xf numFmtId="169" fontId="61" fillId="5" borderId="12" xfId="7" applyNumberFormat="1" applyFont="1" applyFill="1" applyBorder="1" applyAlignment="1">
      <alignment horizontal="center" vertical="center" wrapText="1" shrinkToFit="1"/>
    </xf>
    <xf numFmtId="164" fontId="21" fillId="0" borderId="12" xfId="5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5" borderId="9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/>
    </xf>
    <xf numFmtId="164" fontId="21" fillId="5" borderId="28" xfId="5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14" xfId="7" applyNumberFormat="1" applyFont="1" applyFill="1" applyBorder="1" applyAlignment="1">
      <alignment horizontal="center" vertical="center" wrapText="1" shrinkToFit="1"/>
    </xf>
    <xf numFmtId="164" fontId="61" fillId="5" borderId="14" xfId="5" applyNumberFormat="1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8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3" xfId="7" applyFont="1" applyFill="1" applyBorder="1" applyAlignment="1">
      <alignment horizontal="left" vertical="center" wrapText="1" indent="2" shrinkToFit="1"/>
    </xf>
    <xf numFmtId="165" fontId="21" fillId="5" borderId="28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2" xfId="4" applyFont="1" applyFill="1" applyBorder="1" applyAlignment="1">
      <alignment horizontal="left" vertical="center" wrapText="1" indent="2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0" borderId="10" xfId="7" applyFont="1" applyFill="1" applyBorder="1" applyAlignment="1">
      <alignment horizontal="left" vertical="center" wrapText="1" indent="2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  <xf numFmtId="169" fontId="61" fillId="5" borderId="29" xfId="7" applyNumberFormat="1" applyFont="1" applyFill="1" applyBorder="1" applyAlignment="1">
      <alignment horizontal="center" vertical="center" wrapText="1" shrinkToFit="1"/>
    </xf>
    <xf numFmtId="169" fontId="61" fillId="5" borderId="31" xfId="7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 shrinkToFit="1"/>
    </xf>
    <xf numFmtId="0" fontId="95" fillId="3" borderId="0" xfId="4" applyFont="1" applyFill="1" applyAlignment="1">
      <alignment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5" fontId="61" fillId="5" borderId="29" xfId="7" applyFont="1" applyFill="1" applyBorder="1" applyAlignment="1">
      <alignment horizontal="left" vertical="center" wrapText="1" shrinkToFit="1"/>
    </xf>
    <xf numFmtId="0" fontId="82" fillId="4" borderId="0" xfId="3" applyFont="1" applyFill="1" applyAlignment="1">
      <alignment horizontal="centerContinuous" vertical="center" wrapText="1"/>
    </xf>
    <xf numFmtId="0" fontId="82" fillId="4" borderId="0" xfId="3" applyFont="1" applyFill="1" applyAlignment="1">
      <alignment horizontal="centerContinuous" vertical="center"/>
    </xf>
    <xf numFmtId="0" fontId="83" fillId="4" borderId="0" xfId="4" applyFont="1" applyFill="1" applyAlignment="1">
      <alignment horizontal="centerContinuous" vertical="center" shrinkToFit="1"/>
    </xf>
    <xf numFmtId="0" fontId="83" fillId="4" borderId="0" xfId="4" applyFont="1" applyFill="1" applyAlignment="1">
      <alignment horizontal="centerContinuous" vertical="center"/>
    </xf>
    <xf numFmtId="165" fontId="61" fillId="5" borderId="14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9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4" fontId="21" fillId="4" borderId="10" xfId="5" applyNumberFormat="1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left" vertical="center" wrapText="1" indent="2"/>
    </xf>
    <xf numFmtId="166" fontId="21" fillId="4" borderId="13" xfId="7" applyNumberFormat="1" applyFont="1" applyFill="1" applyBorder="1" applyAlignment="1">
      <alignment horizontal="right" vertical="center" wrapText="1" indent="1"/>
    </xf>
    <xf numFmtId="164" fontId="21" fillId="4" borderId="13" xfId="5" applyNumberFormat="1" applyFont="1" applyFill="1" applyBorder="1" applyAlignment="1">
      <alignment horizontal="center" vertical="center" wrapText="1"/>
    </xf>
    <xf numFmtId="0" fontId="21" fillId="5" borderId="28" xfId="4" applyFont="1" applyFill="1" applyBorder="1" applyAlignment="1">
      <alignment vertical="center" wrapText="1"/>
    </xf>
    <xf numFmtId="0" fontId="81" fillId="5" borderId="0" xfId="4" applyFont="1" applyFill="1" applyAlignment="1">
      <alignment vertical="center"/>
    </xf>
    <xf numFmtId="166" fontId="21" fillId="5" borderId="28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9" xfId="5" applyNumberFormat="1" applyFont="1" applyFill="1" applyBorder="1" applyAlignment="1">
      <alignment horizontal="center" vertical="center" wrapText="1"/>
    </xf>
    <xf numFmtId="164" fontId="21" fillId="4" borderId="9" xfId="5" applyNumberFormat="1" applyFont="1" applyFill="1" applyBorder="1" applyAlignment="1">
      <alignment horizontal="center" vertical="center" wrapText="1"/>
    </xf>
    <xf numFmtId="166" fontId="21" fillId="4" borderId="12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9" xfId="4" applyFont="1" applyFill="1" applyBorder="1" applyAlignment="1">
      <alignment vertical="center" wrapText="1"/>
    </xf>
    <xf numFmtId="166" fontId="21" fillId="5" borderId="9" xfId="7" applyNumberFormat="1" applyFont="1" applyFill="1" applyBorder="1" applyAlignment="1">
      <alignment horizontal="right" vertical="center" wrapText="1" indent="1"/>
    </xf>
    <xf numFmtId="164" fontId="21" fillId="5" borderId="28" xfId="5" applyNumberFormat="1" applyFont="1" applyFill="1" applyBorder="1" applyAlignment="1">
      <alignment horizontal="center" vertical="center" wrapText="1"/>
    </xf>
    <xf numFmtId="165" fontId="82" fillId="5" borderId="14" xfId="7" applyFont="1" applyFill="1" applyBorder="1" applyAlignment="1">
      <alignment horizontal="left" vertical="center" wrapText="1" shrinkToFit="1"/>
    </xf>
    <xf numFmtId="166" fontId="61" fillId="5" borderId="14" xfId="7" applyNumberFormat="1" applyFont="1" applyFill="1" applyBorder="1" applyAlignment="1">
      <alignment horizontal="right" vertical="center" wrapText="1" indent="1" shrinkToFit="1"/>
    </xf>
    <xf numFmtId="166" fontId="61" fillId="5" borderId="29" xfId="7" applyNumberFormat="1" applyFont="1" applyFill="1" applyBorder="1" applyAlignment="1">
      <alignment horizontal="right" vertical="center" wrapText="1" indent="1" shrinkToFit="1"/>
    </xf>
    <xf numFmtId="164" fontId="61" fillId="5" borderId="29" xfId="5" applyNumberFormat="1" applyFont="1" applyFill="1" applyBorder="1" applyAlignment="1">
      <alignment horizontal="center" vertical="center" wrapText="1" shrinkToFit="1"/>
    </xf>
    <xf numFmtId="0" fontId="21" fillId="4" borderId="18" xfId="4" applyFont="1" applyFill="1" applyBorder="1" applyAlignment="1">
      <alignment horizontal="left" vertical="center" wrapText="1" indent="2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4" xfId="5" applyNumberFormat="1" applyFont="1" applyFill="1" applyBorder="1" applyAlignment="1">
      <alignment horizontal="center"/>
    </xf>
    <xf numFmtId="0" fontId="88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4" xfId="0" applyNumberFormat="1" applyFont="1" applyFill="1" applyBorder="1"/>
    <xf numFmtId="172" fontId="3" fillId="5" borderId="0" xfId="0" applyNumberFormat="1" applyFont="1" applyFill="1"/>
    <xf numFmtId="0" fontId="3" fillId="5" borderId="27" xfId="0" applyFont="1" applyFill="1" applyBorder="1"/>
    <xf numFmtId="0" fontId="3" fillId="0" borderId="14" xfId="0" applyFont="1" applyBorder="1"/>
    <xf numFmtId="49" fontId="89" fillId="5" borderId="16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0" fillId="5" borderId="2" xfId="4" applyFont="1" applyFill="1" applyBorder="1" applyAlignment="1">
      <alignment horizontal="center" vertical="top" wrapText="1" shrinkToFit="1"/>
    </xf>
    <xf numFmtId="169" fontId="21" fillId="5" borderId="12" xfId="7" applyNumberFormat="1" applyFont="1" applyFill="1" applyBorder="1" applyAlignment="1">
      <alignment horizontal="center" vertical="center" wrapText="1" shrinkToFit="1"/>
    </xf>
    <xf numFmtId="164" fontId="25" fillId="5" borderId="18" xfId="2" applyNumberFormat="1" applyFont="1" applyFill="1" applyBorder="1" applyAlignment="1">
      <alignment horizontal="right" wrapText="1" shrinkToFit="1"/>
    </xf>
    <xf numFmtId="170" fontId="60" fillId="5" borderId="0" xfId="4" applyNumberFormat="1" applyFont="1" applyFill="1" applyAlignment="1">
      <alignment horizontal="center" wrapText="1" shrinkToFit="1"/>
    </xf>
    <xf numFmtId="170" fontId="60" fillId="5" borderId="0" xfId="4" applyNumberFormat="1" applyFont="1" applyFill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shrinkToFit="1"/>
    </xf>
    <xf numFmtId="0" fontId="100" fillId="3" borderId="0" xfId="0" applyFont="1" applyFill="1" applyAlignment="1">
      <alignment vertical="center" wrapText="1"/>
    </xf>
    <xf numFmtId="0" fontId="5" fillId="5" borderId="0" xfId="4" applyFont="1" applyFill="1" applyAlignment="1">
      <alignment horizontal="center" vertical="center" wrapText="1" shrinkToFit="1"/>
    </xf>
    <xf numFmtId="0" fontId="3" fillId="5" borderId="0" xfId="4" applyFont="1" applyFill="1" applyAlignment="1">
      <alignment vertical="center"/>
    </xf>
    <xf numFmtId="3" fontId="18" fillId="9" borderId="0" xfId="0" applyNumberFormat="1" applyFont="1" applyFill="1" applyAlignment="1">
      <alignment horizontal="center"/>
    </xf>
    <xf numFmtId="0" fontId="7" fillId="5" borderId="0" xfId="4" applyFont="1" applyFill="1" applyAlignment="1">
      <alignment wrapText="1"/>
    </xf>
    <xf numFmtId="0" fontId="7" fillId="5" borderId="0" xfId="4" applyFont="1" applyFill="1" applyAlignment="1">
      <alignment vertical="center" wrapText="1" shrinkToFit="1"/>
    </xf>
    <xf numFmtId="0" fontId="10" fillId="5" borderId="0" xfId="3" applyFont="1" applyFill="1" applyAlignment="1">
      <alignment horizontal="centerContinuous" vertical="center" wrapText="1"/>
    </xf>
    <xf numFmtId="0" fontId="10" fillId="5" borderId="0" xfId="3" applyFont="1" applyFill="1" applyAlignment="1">
      <alignment horizontal="centerContinuous" vertical="center"/>
    </xf>
    <xf numFmtId="0" fontId="11" fillId="5" borderId="0" xfId="4" applyFont="1" applyFill="1" applyAlignment="1">
      <alignment horizontal="centerContinuous" vertical="center" shrinkToFit="1"/>
    </xf>
    <xf numFmtId="0" fontId="12" fillId="5" borderId="0" xfId="4" applyFont="1" applyFill="1" applyAlignment="1">
      <alignment vertical="center" wrapText="1"/>
    </xf>
    <xf numFmtId="0" fontId="12" fillId="5" borderId="0" xfId="4" applyFont="1" applyFill="1" applyAlignment="1">
      <alignment vertical="center"/>
    </xf>
    <xf numFmtId="0" fontId="2" fillId="5" borderId="0" xfId="4" applyFont="1" applyFill="1" applyAlignment="1">
      <alignment horizontal="centerContinuous" vertical="center" shrinkToFit="1"/>
    </xf>
    <xf numFmtId="0" fontId="14" fillId="5" borderId="0" xfId="4" applyFont="1" applyFill="1"/>
    <xf numFmtId="0" fontId="11" fillId="5" borderId="0" xfId="4" applyFont="1" applyFill="1" applyAlignment="1">
      <alignment vertical="center" shrinkToFit="1"/>
    </xf>
    <xf numFmtId="0" fontId="17" fillId="5" borderId="0" xfId="4" applyFont="1" applyFill="1" applyAlignment="1">
      <alignment horizontal="center" vertical="center" wrapText="1" shrinkToFit="1"/>
    </xf>
    <xf numFmtId="17" fontId="89" fillId="4" borderId="2" xfId="0" quotePrefix="1" applyNumberFormat="1" applyFont="1" applyFill="1" applyBorder="1" applyAlignment="1">
      <alignment horizontal="center" vertical="center" wrapText="1" shrinkToFit="1"/>
    </xf>
    <xf numFmtId="49" fontId="94" fillId="5" borderId="0" xfId="4" quotePrefix="1" applyNumberFormat="1" applyFont="1" applyFill="1" applyAlignment="1">
      <alignment horizontal="center" vertical="center" wrapText="1" shrinkToFit="1"/>
    </xf>
    <xf numFmtId="164" fontId="25" fillId="5" borderId="32" xfId="5" applyNumberFormat="1" applyFont="1" applyFill="1" applyBorder="1" applyAlignment="1">
      <alignment horizontal="right" wrapText="1" shrinkToFit="1"/>
    </xf>
    <xf numFmtId="164" fontId="25" fillId="5" borderId="33" xfId="5" applyNumberFormat="1" applyFont="1" applyFill="1" applyBorder="1" applyAlignment="1">
      <alignment horizontal="right" wrapText="1" shrinkToFit="1"/>
    </xf>
    <xf numFmtId="164" fontId="25" fillId="5" borderId="34" xfId="5" applyNumberFormat="1" applyFont="1" applyFill="1" applyBorder="1" applyAlignment="1">
      <alignment horizontal="right" wrapText="1" shrinkToFit="1"/>
    </xf>
    <xf numFmtId="164" fontId="25" fillId="5" borderId="30" xfId="5" applyNumberFormat="1" applyFont="1" applyFill="1" applyBorder="1" applyAlignment="1">
      <alignment horizontal="right" wrapText="1" shrinkToFit="1"/>
    </xf>
    <xf numFmtId="164" fontId="25" fillId="5" borderId="9" xfId="5" applyNumberFormat="1" applyFont="1" applyFill="1" applyBorder="1" applyAlignment="1">
      <alignment horizontal="right" vertical="center" wrapText="1" shrinkToFit="1"/>
    </xf>
    <xf numFmtId="0" fontId="88" fillId="3" borderId="2" xfId="0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8" fillId="3" borderId="6" xfId="0" applyFont="1" applyFill="1" applyBorder="1" applyAlignment="1">
      <alignment horizontal="center" vertical="center"/>
    </xf>
    <xf numFmtId="0" fontId="88" fillId="3" borderId="0" xfId="0" applyFont="1" applyFill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87" fillId="5" borderId="0" xfId="0" applyFont="1" applyFill="1" applyAlignment="1">
      <alignment horizontal="center" vertical="center" wrapText="1" shrinkToFit="1"/>
    </xf>
    <xf numFmtId="0" fontId="2" fillId="5" borderId="0" xfId="4" applyFont="1" applyFill="1" applyAlignment="1">
      <alignment horizontal="center" vertical="center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8" xfId="4" applyFont="1" applyBorder="1" applyAlignment="1">
      <alignment horizontal="left" wrapText="1" shrinkToFi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0" fillId="4" borderId="0" xfId="4" applyFont="1" applyFill="1" applyAlignment="1">
      <alignment horizontal="left" vertical="center" wrapText="1" shrinkToFit="1"/>
    </xf>
    <xf numFmtId="0" fontId="42" fillId="5" borderId="0" xfId="0" applyFont="1" applyFill="1" applyAlignment="1">
      <alignment horizontal="left" vertical="center" wrapText="1"/>
    </xf>
    <xf numFmtId="0" fontId="92" fillId="3" borderId="0" xfId="0" applyFont="1" applyFill="1" applyAlignment="1">
      <alignment horizontal="center" wrapText="1" shrinkToFit="1"/>
    </xf>
    <xf numFmtId="0" fontId="91" fillId="8" borderId="0" xfId="0" applyFont="1" applyFill="1" applyAlignment="1">
      <alignment horizontal="center" vertical="center" wrapText="1" shrinkToFit="1"/>
    </xf>
    <xf numFmtId="0" fontId="91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88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8" fillId="8" borderId="0" xfId="0" applyFont="1" applyFill="1" applyAlignment="1">
      <alignment horizontal="center" vertical="center" wrapText="1" shrinkToFit="1"/>
    </xf>
    <xf numFmtId="0" fontId="91" fillId="3" borderId="0" xfId="4" applyFont="1" applyFill="1" applyAlignment="1">
      <alignment horizontal="left" vertical="center" shrinkToFit="1"/>
    </xf>
    <xf numFmtId="0" fontId="88" fillId="3" borderId="2" xfId="4" applyFont="1" applyFill="1" applyBorder="1" applyAlignment="1">
      <alignment horizontal="left" vertical="center" shrinkToFit="1"/>
    </xf>
    <xf numFmtId="170" fontId="31" fillId="4" borderId="9" xfId="4" applyNumberFormat="1" applyFont="1" applyFill="1" applyBorder="1" applyAlignment="1">
      <alignment horizontal="center" vertical="center" wrapText="1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31" xfId="7" applyNumberFormat="1" applyFont="1" applyFill="1" applyBorder="1" applyAlignment="1">
      <alignment horizontal="center" vertical="center" wrapText="1" shrinkToFit="1"/>
    </xf>
    <xf numFmtId="169" fontId="81" fillId="0" borderId="0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0.45444453401863072"/>
          <c:w val="0.94444444444444442"/>
          <c:h val="0.4003391662580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040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 Consolidado'!$D$48:$H$48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2029+</c:v>
                </c:pt>
              </c:strCache>
            </c:strRef>
          </c:cat>
          <c:val>
            <c:numRef>
              <c:f>'Balance Consolidado'!$D$49:$H$49</c:f>
              <c:numCache>
                <c:formatCode>0.0%</c:formatCode>
                <c:ptCount val="5"/>
                <c:pt idx="0">
                  <c:v>5.6504783487996658E-3</c:v>
                </c:pt>
                <c:pt idx="1">
                  <c:v>5.4358220376767269E-2</c:v>
                </c:pt>
                <c:pt idx="2">
                  <c:v>0.10763012523091613</c:v>
                </c:pt>
                <c:pt idx="3">
                  <c:v>0.12618049387365635</c:v>
                </c:pt>
                <c:pt idx="4">
                  <c:v>0.70618068216986052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2-455D-8501-7C10A97A2B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3861472"/>
        <c:axId val="453863440"/>
      </c:barChart>
      <c:catAx>
        <c:axId val="4538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3863440"/>
        <c:crosses val="autoZero"/>
        <c:auto val="1"/>
        <c:lblAlgn val="ctr"/>
        <c:lblOffset val="100"/>
        <c:noMultiLvlLbl val="0"/>
      </c:catAx>
      <c:valAx>
        <c:axId val="453863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386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85618</xdr:colOff>
      <xdr:row>24</xdr:row>
      <xdr:rowOff>117724</xdr:rowOff>
    </xdr:from>
    <xdr:to>
      <xdr:col>11</xdr:col>
      <xdr:colOff>628439</xdr:colOff>
      <xdr:row>34</xdr:row>
      <xdr:rowOff>122514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N15"/>
  <sheetViews>
    <sheetView showGridLines="0" tabSelected="1" zoomScale="113" workbookViewId="0">
      <selection activeCell="J26" sqref="J26"/>
    </sheetView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42578125" style="1" customWidth="1"/>
    <col min="5" max="5" width="13.85546875" style="1" customWidth="1"/>
    <col min="6" max="6" width="3" style="1" customWidth="1"/>
    <col min="7" max="7" width="12.42578125" style="1" customWidth="1"/>
    <col min="8" max="8" width="13.85546875" style="1" customWidth="1"/>
    <col min="9" max="9" width="3" style="1" customWidth="1"/>
    <col min="10" max="10" width="12.42578125" style="1" customWidth="1"/>
    <col min="11" max="11" width="13.85546875" style="1" customWidth="1"/>
    <col min="12" max="12" width="3" style="1" customWidth="1"/>
    <col min="13" max="13" width="12.42578125" style="1" customWidth="1"/>
    <col min="14" max="14" width="13.85546875" style="1" customWidth="1"/>
    <col min="15" max="16384" width="11.42578125" style="1"/>
  </cols>
  <sheetData>
    <row r="2" spans="2:14" ht="24.95" customHeight="1" x14ac:dyDescent="0.2">
      <c r="B2" s="530" t="s">
        <v>182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2:14" ht="15" customHeight="1" x14ac:dyDescent="0.2">
      <c r="B3" s="531" t="s">
        <v>107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</row>
    <row r="4" spans="2:14" ht="21" customHeight="1" thickBot="1" x14ac:dyDescent="0.3">
      <c r="B4" s="134"/>
      <c r="C4" s="134"/>
      <c r="D4" s="535" t="s">
        <v>1</v>
      </c>
      <c r="E4" s="535"/>
      <c r="F4" s="487"/>
      <c r="G4" s="536" t="s">
        <v>2</v>
      </c>
      <c r="H4" s="536"/>
      <c r="I4" s="487"/>
      <c r="J4" s="529" t="s">
        <v>3</v>
      </c>
      <c r="K4" s="529"/>
      <c r="L4" s="487"/>
      <c r="M4" s="529" t="s">
        <v>111</v>
      </c>
      <c r="N4" s="529"/>
    </row>
    <row r="5" spans="2:14" ht="26.25" thickBot="1" x14ac:dyDescent="0.3">
      <c r="B5" s="135"/>
      <c r="C5" s="135"/>
      <c r="D5" s="136" t="s">
        <v>181</v>
      </c>
      <c r="E5" s="136" t="s">
        <v>176</v>
      </c>
      <c r="F5" s="488"/>
      <c r="G5" s="136" t="s">
        <v>181</v>
      </c>
      <c r="H5" s="136" t="s">
        <v>176</v>
      </c>
      <c r="I5" s="488"/>
      <c r="J5" s="137" t="s">
        <v>181</v>
      </c>
      <c r="K5" s="137" t="s">
        <v>176</v>
      </c>
      <c r="L5" s="489"/>
      <c r="M5" s="136" t="s">
        <v>181</v>
      </c>
      <c r="N5" s="136" t="s">
        <v>176</v>
      </c>
    </row>
    <row r="6" spans="2:14" x14ac:dyDescent="0.2">
      <c r="B6" s="532" t="s">
        <v>124</v>
      </c>
      <c r="C6" s="138" t="s">
        <v>4</v>
      </c>
      <c r="D6" s="139">
        <v>3.2793906175420773E-2</v>
      </c>
      <c r="E6" s="139">
        <v>4.959363555738161E-2</v>
      </c>
      <c r="F6" s="485"/>
      <c r="G6" s="140">
        <v>9.2511372540502457E-3</v>
      </c>
      <c r="H6" s="140">
        <v>4.2673230273280849E-2</v>
      </c>
      <c r="I6" s="485"/>
      <c r="J6" s="140">
        <v>6.7770048477381772E-2</v>
      </c>
      <c r="K6" s="140">
        <v>4.269501545711929E-2</v>
      </c>
      <c r="L6" s="489"/>
      <c r="M6" s="140">
        <v>6.7022559782896618E-3</v>
      </c>
      <c r="N6" s="140">
        <v>-6.2093783380561263E-3</v>
      </c>
    </row>
    <row r="7" spans="2:14" x14ac:dyDescent="0.2">
      <c r="B7" s="533"/>
      <c r="C7" s="141" t="s">
        <v>5</v>
      </c>
      <c r="D7" s="139">
        <v>-1.8422006115325074E-3</v>
      </c>
      <c r="E7" s="139">
        <v>1.5829889423221832E-2</v>
      </c>
      <c r="F7" s="485"/>
      <c r="G7" s="104">
        <v>-2.5508239804642674E-2</v>
      </c>
      <c r="H7" s="104">
        <v>-1.2249040561468361E-3</v>
      </c>
      <c r="I7" s="485"/>
      <c r="J7" s="142">
        <v>1.1304957380645408E-2</v>
      </c>
      <c r="K7" s="142">
        <v>-3.3902734424076431E-2</v>
      </c>
      <c r="L7" s="492"/>
      <c r="M7" s="104"/>
    </row>
    <row r="8" spans="2:14" x14ac:dyDescent="0.2">
      <c r="B8" s="533"/>
      <c r="C8" s="143" t="s">
        <v>6</v>
      </c>
      <c r="D8" s="142">
        <v>8.7260038271010698E-2</v>
      </c>
      <c r="E8" s="142">
        <v>0.10361099600401724</v>
      </c>
      <c r="F8" s="485"/>
      <c r="G8" s="142">
        <v>7.2319545099090998E-2</v>
      </c>
      <c r="H8" s="142">
        <v>0.12478107161402985</v>
      </c>
      <c r="I8" s="485"/>
      <c r="J8" s="104">
        <v>0.19721099262082276</v>
      </c>
      <c r="K8" s="104">
        <v>0.22317598673172623</v>
      </c>
      <c r="L8" s="492"/>
      <c r="M8" s="104"/>
    </row>
    <row r="9" spans="2:14" ht="9.75" customHeight="1" thickBot="1" x14ac:dyDescent="0.25">
      <c r="B9" s="144"/>
      <c r="C9" s="145"/>
      <c r="D9" s="146"/>
      <c r="E9" s="146"/>
      <c r="F9" s="485"/>
      <c r="G9" s="146"/>
      <c r="H9" s="146"/>
      <c r="I9" s="485"/>
      <c r="J9" s="146"/>
      <c r="K9" s="146"/>
      <c r="L9" s="492"/>
      <c r="M9" s="104"/>
    </row>
    <row r="10" spans="2:14" ht="12.75" customHeight="1" x14ac:dyDescent="0.2">
      <c r="B10" s="532" t="s">
        <v>125</v>
      </c>
      <c r="C10" s="147" t="s">
        <v>4</v>
      </c>
      <c r="D10" s="139">
        <v>4.6553386940784813E-2</v>
      </c>
      <c r="E10" s="139">
        <v>5.7131369032612955E-2</v>
      </c>
      <c r="F10" s="485"/>
      <c r="G10" s="139">
        <v>1.9981122347422442E-2</v>
      </c>
      <c r="H10" s="139">
        <v>4.6260872559483524E-2</v>
      </c>
      <c r="I10" s="485"/>
      <c r="J10" s="139">
        <v>6.9966116127959888E-2</v>
      </c>
      <c r="K10" s="139">
        <v>2.8730665727791704E-2</v>
      </c>
      <c r="L10" s="492"/>
      <c r="M10" s="105"/>
    </row>
    <row r="11" spans="2:14" x14ac:dyDescent="0.2">
      <c r="B11" s="533"/>
      <c r="C11" s="143" t="s">
        <v>5</v>
      </c>
      <c r="D11" s="142">
        <v>-1.6132725039341711E-3</v>
      </c>
      <c r="E11" s="142">
        <v>-4.917380871208521E-3</v>
      </c>
      <c r="F11" s="485"/>
      <c r="G11" s="142">
        <v>-2.525438940777669E-2</v>
      </c>
      <c r="H11" s="142">
        <v>-2.0844613044811777E-2</v>
      </c>
      <c r="I11" s="485"/>
      <c r="J11" s="142">
        <v>1.1662168736143563E-2</v>
      </c>
      <c r="K11" s="142">
        <v>-5.4655218752937995E-2</v>
      </c>
      <c r="L11" s="492"/>
      <c r="M11" s="106"/>
    </row>
    <row r="12" spans="2:14" ht="13.5" thickBot="1" x14ac:dyDescent="0.25">
      <c r="B12" s="534"/>
      <c r="C12" s="148" t="s">
        <v>6</v>
      </c>
      <c r="D12" s="149">
        <v>0.12490090402837617</v>
      </c>
      <c r="E12" s="149">
        <v>0.16401743196559204</v>
      </c>
      <c r="F12" s="485"/>
      <c r="G12" s="150">
        <v>0.10449874628626699</v>
      </c>
      <c r="H12" s="150">
        <v>0.18065060064928873</v>
      </c>
      <c r="I12" s="486"/>
      <c r="J12" s="149">
        <v>0.20437475119016701</v>
      </c>
      <c r="K12" s="149">
        <v>0.23076476572891558</v>
      </c>
      <c r="L12" s="491"/>
      <c r="M12" s="150"/>
      <c r="N12" s="494"/>
    </row>
    <row r="13" spans="2:14" x14ac:dyDescent="0.2">
      <c r="F13" s="493"/>
      <c r="H13" s="489"/>
      <c r="I13" s="489"/>
    </row>
    <row r="14" spans="2:14" ht="12.75" customHeight="1" x14ac:dyDescent="0.2">
      <c r="C14" s="2" t="s">
        <v>0</v>
      </c>
      <c r="F14" s="490"/>
      <c r="G14" s="107"/>
      <c r="H14" s="490"/>
      <c r="I14" s="490"/>
    </row>
    <row r="15" spans="2:14" x14ac:dyDescent="0.2">
      <c r="F15" s="489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3:I62"/>
  <sheetViews>
    <sheetView showGridLines="0" zoomScale="109" workbookViewId="0">
      <selection activeCell="J10" sqref="J10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6.5703125" style="1" customWidth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38" t="s">
        <v>7</v>
      </c>
      <c r="D3" s="538"/>
      <c r="E3" s="538"/>
      <c r="F3" s="538"/>
      <c r="G3" s="538"/>
      <c r="H3" s="538"/>
      <c r="I3" s="538"/>
    </row>
    <row r="4" spans="3:9" ht="24.95" customHeight="1" x14ac:dyDescent="0.2">
      <c r="C4" s="530" t="s">
        <v>194</v>
      </c>
      <c r="D4" s="530"/>
      <c r="E4" s="530"/>
      <c r="F4" s="530"/>
      <c r="G4" s="530"/>
      <c r="H4" s="530"/>
      <c r="I4" s="530"/>
    </row>
    <row r="5" spans="3:9" x14ac:dyDescent="0.2">
      <c r="C5" s="154"/>
      <c r="D5" s="155"/>
      <c r="E5" s="156"/>
      <c r="F5" s="156"/>
      <c r="G5" s="156"/>
      <c r="H5" s="156"/>
      <c r="I5" s="156"/>
    </row>
    <row r="6" spans="3:9" s="6" customFormat="1" ht="21" customHeight="1" x14ac:dyDescent="0.25">
      <c r="C6" s="3"/>
      <c r="D6" s="4"/>
      <c r="E6" s="537" t="s">
        <v>124</v>
      </c>
      <c r="F6" s="537"/>
      <c r="G6" s="537"/>
      <c r="H6" s="5"/>
      <c r="I6" s="157" t="s">
        <v>126</v>
      </c>
    </row>
    <row r="7" spans="3:9" x14ac:dyDescent="0.2">
      <c r="C7" s="7" t="s">
        <v>9</v>
      </c>
      <c r="D7" s="8"/>
      <c r="E7" s="158" t="s">
        <v>183</v>
      </c>
      <c r="F7" s="158" t="s">
        <v>184</v>
      </c>
      <c r="G7" s="508" t="s">
        <v>8</v>
      </c>
      <c r="H7" s="11"/>
      <c r="I7" s="160" t="s">
        <v>8</v>
      </c>
    </row>
    <row r="8" spans="3:9" ht="14.1" customHeight="1" x14ac:dyDescent="0.2">
      <c r="C8" s="161" t="s">
        <v>1</v>
      </c>
      <c r="D8" s="162"/>
      <c r="E8" s="163">
        <v>71883.716856269137</v>
      </c>
      <c r="F8" s="163">
        <v>69601.220946843619</v>
      </c>
      <c r="G8" s="164">
        <v>3.2793906175420773E-2</v>
      </c>
      <c r="H8" s="165"/>
      <c r="I8" s="164">
        <v>4.6553386940784813E-2</v>
      </c>
    </row>
    <row r="9" spans="3:9" ht="14.1" customHeight="1" x14ac:dyDescent="0.2">
      <c r="C9" s="166" t="s">
        <v>2</v>
      </c>
      <c r="D9" s="167"/>
      <c r="E9" s="163">
        <v>32391.169221977278</v>
      </c>
      <c r="F9" s="163">
        <v>32094.260810155247</v>
      </c>
      <c r="G9" s="164">
        <v>9.2511372540502457E-3</v>
      </c>
      <c r="H9" s="165"/>
      <c r="I9" s="164">
        <v>1.9981122347422442E-2</v>
      </c>
    </row>
    <row r="10" spans="3:9" ht="14.1" customHeight="1" x14ac:dyDescent="0.2">
      <c r="C10" s="166" t="s">
        <v>10</v>
      </c>
      <c r="D10" s="167"/>
      <c r="E10" s="163">
        <v>10291.477914069756</v>
      </c>
      <c r="F10" s="163">
        <v>9638.2904996681555</v>
      </c>
      <c r="G10" s="164">
        <v>6.7770048477381772E-2</v>
      </c>
      <c r="H10" s="165"/>
      <c r="I10" s="164">
        <v>6.9966116127959888E-2</v>
      </c>
    </row>
    <row r="11" spans="3:9" ht="15.75" customHeight="1" thickBot="1" x14ac:dyDescent="0.25">
      <c r="C11" s="168" t="s">
        <v>162</v>
      </c>
      <c r="D11" s="169"/>
      <c r="E11" s="170">
        <v>14448.714178592038</v>
      </c>
      <c r="F11" s="171">
        <v>14000.915499033754</v>
      </c>
      <c r="G11" s="172">
        <v>3.1983528476347667E-2</v>
      </c>
      <c r="H11" s="173"/>
      <c r="I11" s="149">
        <v>4.0484644090184929E-2</v>
      </c>
    </row>
    <row r="13" spans="3:9" ht="12.75" hidden="1" customHeight="1" x14ac:dyDescent="0.2"/>
    <row r="14" spans="3:9" ht="12.75" hidden="1" customHeight="1" x14ac:dyDescent="0.2">
      <c r="C14" s="538" t="s">
        <v>7</v>
      </c>
      <c r="D14" s="538"/>
      <c r="E14" s="538"/>
      <c r="F14" s="538"/>
      <c r="G14" s="538"/>
      <c r="H14" s="538"/>
      <c r="I14" s="538"/>
    </row>
    <row r="15" spans="3:9" ht="24.95" hidden="1" customHeight="1" x14ac:dyDescent="0.2">
      <c r="C15" s="538" t="s">
        <v>11</v>
      </c>
      <c r="D15" s="538"/>
      <c r="E15" s="538"/>
      <c r="F15" s="538"/>
      <c r="G15" s="538"/>
      <c r="H15" s="538"/>
      <c r="I15" s="538"/>
    </row>
    <row r="16" spans="3:9" ht="12.75" hidden="1" customHeight="1" x14ac:dyDescent="0.2">
      <c r="C16" s="151"/>
      <c r="D16" s="152"/>
      <c r="E16" s="153"/>
      <c r="F16" s="153"/>
      <c r="G16" s="153"/>
      <c r="H16" s="153"/>
      <c r="I16" s="153"/>
    </row>
    <row r="17" spans="3:9" s="6" customFormat="1" ht="21" hidden="1" customHeight="1" x14ac:dyDescent="0.25">
      <c r="C17" s="3"/>
      <c r="D17" s="4"/>
      <c r="E17" s="537" t="s">
        <v>124</v>
      </c>
      <c r="F17" s="537"/>
      <c r="G17" s="537"/>
      <c r="H17" s="5"/>
      <c r="I17" s="133" t="s">
        <v>126</v>
      </c>
    </row>
    <row r="18" spans="3:9" ht="12.75" hidden="1" customHeight="1" x14ac:dyDescent="0.2">
      <c r="C18" s="7" t="s">
        <v>9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2">
      <c r="C19" s="108" t="s">
        <v>1</v>
      </c>
      <c r="D19" s="5"/>
      <c r="E19" s="109"/>
      <c r="F19" s="109"/>
      <c r="G19" s="110"/>
      <c r="H19" s="102"/>
      <c r="I19" s="110"/>
    </row>
    <row r="20" spans="3:9" ht="14.1" hidden="1" customHeight="1" x14ac:dyDescent="0.2">
      <c r="C20" s="12" t="s">
        <v>2</v>
      </c>
      <c r="D20" s="13"/>
      <c r="E20" s="14"/>
      <c r="F20" s="14"/>
      <c r="G20" s="103"/>
      <c r="H20" s="111"/>
      <c r="I20" s="103"/>
    </row>
    <row r="21" spans="3:9" ht="14.1" hidden="1" customHeight="1" x14ac:dyDescent="0.2">
      <c r="C21" s="108" t="s">
        <v>10</v>
      </c>
      <c r="D21" s="13"/>
      <c r="E21" s="109"/>
      <c r="F21" s="109"/>
      <c r="G21" s="110"/>
      <c r="H21" s="111"/>
      <c r="I21" s="110"/>
    </row>
    <row r="22" spans="3:9" s="6" customFormat="1" ht="14.1" hidden="1" customHeight="1" thickBot="1" x14ac:dyDescent="0.25">
      <c r="C22" s="15" t="s">
        <v>127</v>
      </c>
      <c r="D22" s="16"/>
      <c r="E22" s="17"/>
      <c r="F22" s="17"/>
      <c r="G22" s="112"/>
      <c r="H22" s="113"/>
      <c r="I22" s="112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38" t="s">
        <v>7</v>
      </c>
      <c r="D25" s="538"/>
      <c r="E25" s="538"/>
      <c r="F25" s="538"/>
      <c r="G25" s="538"/>
      <c r="H25" s="538"/>
      <c r="I25" s="538"/>
    </row>
    <row r="26" spans="3:9" ht="24.95" customHeight="1" x14ac:dyDescent="0.2">
      <c r="C26" s="530" t="s">
        <v>195</v>
      </c>
      <c r="D26" s="530"/>
      <c r="E26" s="530"/>
      <c r="F26" s="530"/>
      <c r="G26" s="530"/>
      <c r="H26" s="530"/>
      <c r="I26" s="530"/>
    </row>
    <row r="27" spans="3:9" x14ac:dyDescent="0.2">
      <c r="C27" s="154"/>
      <c r="D27" s="155"/>
      <c r="E27" s="156"/>
      <c r="F27" s="156"/>
      <c r="G27" s="156"/>
      <c r="H27" s="156"/>
      <c r="I27" s="156"/>
    </row>
    <row r="28" spans="3:9" s="6" customFormat="1" ht="21" customHeight="1" x14ac:dyDescent="0.25">
      <c r="C28" s="3"/>
      <c r="D28" s="4"/>
      <c r="E28" s="537" t="s">
        <v>124</v>
      </c>
      <c r="F28" s="537"/>
      <c r="G28" s="537"/>
      <c r="H28" s="5"/>
      <c r="I28" s="157" t="s">
        <v>126</v>
      </c>
    </row>
    <row r="29" spans="3:9" ht="25.5" x14ac:dyDescent="0.2">
      <c r="C29" s="7" t="s">
        <v>9</v>
      </c>
      <c r="D29" s="8"/>
      <c r="E29" s="158" t="s">
        <v>176</v>
      </c>
      <c r="F29" s="158" t="s">
        <v>161</v>
      </c>
      <c r="G29" s="159" t="s">
        <v>8</v>
      </c>
      <c r="H29" s="11"/>
      <c r="I29" s="160" t="s">
        <v>8</v>
      </c>
    </row>
    <row r="30" spans="3:9" ht="14.1" customHeight="1" x14ac:dyDescent="0.2">
      <c r="C30" s="161" t="s">
        <v>1</v>
      </c>
      <c r="D30" s="162"/>
      <c r="E30" s="163">
        <v>213984.15488815017</v>
      </c>
      <c r="F30" s="163">
        <v>203873.3350117114</v>
      </c>
      <c r="G30" s="164">
        <v>4.959363555738161E-2</v>
      </c>
      <c r="H30" s="165"/>
      <c r="I30" s="164">
        <v>5.7131369032612955E-2</v>
      </c>
    </row>
    <row r="31" spans="3:9" ht="14.1" customHeight="1" x14ac:dyDescent="0.2">
      <c r="C31" s="166" t="s">
        <v>2</v>
      </c>
      <c r="D31" s="167"/>
      <c r="E31" s="163">
        <v>96849.939256996193</v>
      </c>
      <c r="F31" s="163">
        <v>92886.185666828882</v>
      </c>
      <c r="G31" s="164">
        <v>4.2673230273280849E-2</v>
      </c>
      <c r="H31" s="165"/>
      <c r="I31" s="164">
        <v>4.6260872559483524E-2</v>
      </c>
    </row>
    <row r="32" spans="3:9" ht="14.1" customHeight="1" x14ac:dyDescent="0.2">
      <c r="C32" s="166" t="s">
        <v>10</v>
      </c>
      <c r="D32" s="167"/>
      <c r="E32" s="163">
        <v>29233.53626263154</v>
      </c>
      <c r="F32" s="163">
        <v>28036.516746764639</v>
      </c>
      <c r="G32" s="164">
        <v>4.269501545711929E-2</v>
      </c>
      <c r="H32" s="165"/>
      <c r="I32" s="164">
        <v>2.8730665727791704E-2</v>
      </c>
    </row>
    <row r="33" spans="3:9" s="6" customFormat="1" ht="14.1" customHeight="1" thickBot="1" x14ac:dyDescent="0.25">
      <c r="C33" s="168" t="s">
        <v>162</v>
      </c>
      <c r="D33" s="169"/>
      <c r="E33" s="170">
        <v>40938.92936999126</v>
      </c>
      <c r="F33" s="171">
        <v>40043.656355175015</v>
      </c>
      <c r="G33" s="172">
        <v>2.2357424279028093E-2</v>
      </c>
      <c r="H33" s="173"/>
      <c r="I33" s="149">
        <v>2.5739319944097172E-2</v>
      </c>
    </row>
    <row r="35" spans="3:9" ht="12.75" hidden="1" customHeight="1" x14ac:dyDescent="0.2">
      <c r="C35" s="538" t="s">
        <v>7</v>
      </c>
      <c r="D35" s="538"/>
      <c r="E35" s="538"/>
      <c r="F35" s="538"/>
      <c r="G35" s="538"/>
      <c r="H35" s="538"/>
      <c r="I35" s="538"/>
    </row>
    <row r="36" spans="3:9" ht="24.95" customHeight="1" x14ac:dyDescent="0.2">
      <c r="C36" s="530" t="s">
        <v>12</v>
      </c>
      <c r="D36" s="530"/>
      <c r="E36" s="530"/>
      <c r="F36" s="530"/>
      <c r="G36" s="530"/>
      <c r="H36" s="530"/>
      <c r="I36" s="530"/>
    </row>
    <row r="37" spans="3:9" x14ac:dyDescent="0.2">
      <c r="C37" s="154"/>
      <c r="D37" s="155"/>
      <c r="E37" s="156"/>
      <c r="F37" s="156"/>
      <c r="G37" s="156"/>
      <c r="H37" s="156"/>
      <c r="I37" s="156"/>
    </row>
    <row r="38" spans="3:9" s="6" customFormat="1" ht="21" customHeight="1" x14ac:dyDescent="0.25">
      <c r="C38" s="3"/>
      <c r="D38" s="4"/>
      <c r="E38" s="537" t="s">
        <v>124</v>
      </c>
      <c r="F38" s="537"/>
      <c r="G38" s="537"/>
      <c r="H38" s="5"/>
      <c r="I38" s="157" t="s">
        <v>126</v>
      </c>
    </row>
    <row r="39" spans="3:9" ht="18" customHeight="1" x14ac:dyDescent="0.2">
      <c r="C39" s="7" t="s">
        <v>9</v>
      </c>
      <c r="D39" s="8"/>
      <c r="E39" s="158" t="s">
        <v>183</v>
      </c>
      <c r="F39" s="158" t="s">
        <v>184</v>
      </c>
      <c r="G39" s="159" t="s">
        <v>8</v>
      </c>
      <c r="H39" s="11"/>
      <c r="I39" s="160" t="s">
        <v>8</v>
      </c>
    </row>
    <row r="40" spans="3:9" ht="14.1" customHeight="1" x14ac:dyDescent="0.2">
      <c r="C40" s="161" t="s">
        <v>1</v>
      </c>
      <c r="D40" s="162"/>
      <c r="E40" s="163">
        <v>42467.234562684171</v>
      </c>
      <c r="F40" s="163">
        <v>42545.612115341079</v>
      </c>
      <c r="G40" s="164">
        <v>-1.8422006115325074E-3</v>
      </c>
      <c r="H40" s="165"/>
      <c r="I40" s="164">
        <v>-1.6132725039341711E-3</v>
      </c>
    </row>
    <row r="41" spans="3:9" ht="14.1" customHeight="1" x14ac:dyDescent="0.2">
      <c r="C41" s="166" t="s">
        <v>2</v>
      </c>
      <c r="D41" s="167"/>
      <c r="E41" s="163">
        <v>20163.002142092952</v>
      </c>
      <c r="F41" s="163">
        <v>20690.787716923183</v>
      </c>
      <c r="G41" s="164">
        <v>-2.5508239804642674E-2</v>
      </c>
      <c r="H41" s="165"/>
      <c r="I41" s="164">
        <v>-2.525438940777669E-2</v>
      </c>
    </row>
    <row r="42" spans="3:9" ht="14.1" customHeight="1" x14ac:dyDescent="0.2">
      <c r="C42" s="166" t="s">
        <v>10</v>
      </c>
      <c r="D42" s="167"/>
      <c r="E42" s="163">
        <v>6786.7262395347379</v>
      </c>
      <c r="F42" s="163">
        <v>6710.8602504163146</v>
      </c>
      <c r="G42" s="164">
        <v>1.1304957380645408E-2</v>
      </c>
      <c r="H42" s="165"/>
      <c r="I42" s="164">
        <v>1.1662168736143563E-2</v>
      </c>
    </row>
    <row r="43" spans="3:9" s="6" customFormat="1" ht="14.1" customHeight="1" thickBot="1" x14ac:dyDescent="0.25">
      <c r="C43" s="168" t="s">
        <v>163</v>
      </c>
      <c r="D43" s="169"/>
      <c r="E43" s="170">
        <v>9279.7020383998606</v>
      </c>
      <c r="F43" s="171">
        <v>9410.9479161281397</v>
      </c>
      <c r="G43" s="172">
        <v>-1.3946084804417502E-2</v>
      </c>
      <c r="H43" s="173"/>
      <c r="I43" s="149">
        <v>-1.3548414060493341E-2</v>
      </c>
    </row>
    <row r="45" spans="3:9" ht="18" x14ac:dyDescent="0.2">
      <c r="C45" s="530" t="s">
        <v>13</v>
      </c>
      <c r="D45" s="530"/>
      <c r="E45" s="530"/>
      <c r="F45" s="530"/>
      <c r="G45" s="530"/>
      <c r="H45" s="530"/>
      <c r="I45" s="530"/>
    </row>
    <row r="46" spans="3:9" x14ac:dyDescent="0.2">
      <c r="C46" s="154"/>
      <c r="D46" s="155"/>
      <c r="E46" s="156"/>
      <c r="F46" s="156"/>
      <c r="G46" s="156"/>
      <c r="H46" s="156"/>
      <c r="I46" s="156"/>
    </row>
    <row r="47" spans="3:9" ht="15" x14ac:dyDescent="0.2">
      <c r="C47" s="3"/>
      <c r="D47" s="4"/>
      <c r="E47" s="537" t="s">
        <v>124</v>
      </c>
      <c r="F47" s="537"/>
      <c r="G47" s="537"/>
      <c r="H47" s="5"/>
      <c r="I47" s="157" t="s">
        <v>126</v>
      </c>
    </row>
    <row r="48" spans="3:9" x14ac:dyDescent="0.2">
      <c r="C48" s="7" t="s">
        <v>9</v>
      </c>
      <c r="D48" s="8"/>
      <c r="E48" s="158" t="s">
        <v>183</v>
      </c>
      <c r="F48" s="158" t="s">
        <v>184</v>
      </c>
      <c r="G48" s="159" t="s">
        <v>8</v>
      </c>
      <c r="H48" s="11"/>
      <c r="I48" s="160" t="s">
        <v>8</v>
      </c>
    </row>
    <row r="49" spans="3:9" x14ac:dyDescent="0.2">
      <c r="C49" s="161" t="s">
        <v>1</v>
      </c>
      <c r="D49" s="162"/>
      <c r="E49" s="163">
        <v>29416.482293584966</v>
      </c>
      <c r="F49" s="163">
        <v>27055.608831502555</v>
      </c>
      <c r="G49" s="164">
        <v>8.7260038271010698E-2</v>
      </c>
      <c r="H49" s="165"/>
      <c r="I49" s="164">
        <v>0.12490090402837617</v>
      </c>
    </row>
    <row r="50" spans="3:9" x14ac:dyDescent="0.2">
      <c r="C50" s="166" t="s">
        <v>2</v>
      </c>
      <c r="D50" s="167"/>
      <c r="E50" s="163">
        <v>12228.167079884332</v>
      </c>
      <c r="F50" s="163">
        <v>11403.473093232065</v>
      </c>
      <c r="G50" s="164">
        <v>7.2319545099090998E-2</v>
      </c>
      <c r="H50" s="165"/>
      <c r="I50" s="164">
        <v>0.10449874628626699</v>
      </c>
    </row>
    <row r="51" spans="3:9" x14ac:dyDescent="0.2">
      <c r="C51" s="166" t="s">
        <v>10</v>
      </c>
      <c r="D51" s="167"/>
      <c r="E51" s="163">
        <v>3504.7516745350176</v>
      </c>
      <c r="F51" s="163">
        <v>2927.4302492518395</v>
      </c>
      <c r="G51" s="164">
        <v>0.19721099262082276</v>
      </c>
      <c r="H51" s="165"/>
      <c r="I51" s="164">
        <v>0.20437475119016701</v>
      </c>
    </row>
    <row r="52" spans="3:9" ht="15.75" thickBot="1" x14ac:dyDescent="0.25">
      <c r="C52" s="168" t="s">
        <v>163</v>
      </c>
      <c r="D52" s="169"/>
      <c r="E52" s="170">
        <v>5169.0121401921751</v>
      </c>
      <c r="F52" s="171">
        <v>4589.967582905615</v>
      </c>
      <c r="G52" s="172">
        <v>0.12615438929091605</v>
      </c>
      <c r="H52" s="173"/>
      <c r="I52" s="149">
        <v>0.1539598417646928</v>
      </c>
    </row>
    <row r="55" spans="3:9" ht="18" x14ac:dyDescent="0.2">
      <c r="C55" s="539"/>
      <c r="D55" s="539"/>
      <c r="E55" s="539"/>
      <c r="F55" s="539"/>
      <c r="G55" s="539"/>
      <c r="H55" s="539"/>
      <c r="I55" s="539"/>
    </row>
    <row r="56" spans="3:9" x14ac:dyDescent="0.2">
      <c r="C56" s="513"/>
      <c r="D56" s="514"/>
      <c r="E56" s="515"/>
      <c r="F56" s="515"/>
      <c r="G56" s="515"/>
      <c r="H56" s="515"/>
      <c r="I56" s="515"/>
    </row>
    <row r="57" spans="3:9" x14ac:dyDescent="0.2">
      <c r="C57" s="516"/>
      <c r="D57" s="517"/>
      <c r="E57" s="540"/>
      <c r="F57" s="540"/>
      <c r="G57" s="540"/>
      <c r="H57" s="162"/>
      <c r="I57" s="518"/>
    </row>
    <row r="58" spans="3:9" x14ac:dyDescent="0.2">
      <c r="C58" s="519"/>
      <c r="D58" s="520"/>
      <c r="E58" s="159"/>
      <c r="F58" s="159"/>
      <c r="G58" s="159"/>
      <c r="H58" s="521"/>
      <c r="I58" s="160"/>
    </row>
    <row r="59" spans="3:9" x14ac:dyDescent="0.2">
      <c r="C59" s="509"/>
      <c r="D59" s="162"/>
      <c r="E59" s="510"/>
      <c r="F59" s="510"/>
      <c r="G59" s="485"/>
      <c r="H59" s="165"/>
      <c r="I59" s="485"/>
    </row>
    <row r="60" spans="3:9" x14ac:dyDescent="0.2">
      <c r="C60" s="509"/>
      <c r="D60" s="167"/>
      <c r="E60" s="510"/>
      <c r="F60" s="510"/>
      <c r="G60" s="485"/>
      <c r="H60" s="165"/>
      <c r="I60" s="485"/>
    </row>
    <row r="61" spans="3:9" x14ac:dyDescent="0.2">
      <c r="C61" s="509"/>
      <c r="D61" s="167"/>
      <c r="E61" s="510"/>
      <c r="F61" s="510"/>
      <c r="G61" s="485"/>
      <c r="H61" s="165"/>
      <c r="I61" s="485"/>
    </row>
    <row r="62" spans="3:9" x14ac:dyDescent="0.2">
      <c r="C62" s="511"/>
      <c r="D62" s="512"/>
      <c r="E62" s="510"/>
      <c r="F62" s="510"/>
      <c r="G62" s="485"/>
      <c r="H62" s="165"/>
      <c r="I62" s="485"/>
    </row>
  </sheetData>
  <mergeCells count="16">
    <mergeCell ref="C55:I55"/>
    <mergeCell ref="E57:G57"/>
    <mergeCell ref="C45:I45"/>
    <mergeCell ref="E47:G47"/>
    <mergeCell ref="E38:G38"/>
    <mergeCell ref="C3:I3"/>
    <mergeCell ref="C4:I4"/>
    <mergeCell ref="E6:G6"/>
    <mergeCell ref="C14:I14"/>
    <mergeCell ref="C15:I15"/>
    <mergeCell ref="C36:I36"/>
    <mergeCell ref="E17:G17"/>
    <mergeCell ref="C25:I25"/>
    <mergeCell ref="C26:I26"/>
    <mergeCell ref="E28:G28"/>
    <mergeCell ref="C35:I35"/>
  </mergeCells>
  <pageMargins left="0.7" right="0.7" top="0.75" bottom="0.75" header="0.3" footer="0.3"/>
  <pageSetup orientation="portrait" verticalDpi="0" r:id="rId1"/>
  <headerFooter>
    <oddFooter>&amp;L_x000D_&amp;1#&amp;"Aptos"&amp;14&amp;K000000 Interna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Q59"/>
  <sheetViews>
    <sheetView showGridLines="0" topLeftCell="A23" zoomScale="89" zoomScaleNormal="80" workbookViewId="0">
      <selection activeCell="N31" sqref="N31"/>
    </sheetView>
  </sheetViews>
  <sheetFormatPr baseColWidth="10" defaultColWidth="9.85546875" defaultRowHeight="15.75" x14ac:dyDescent="0.25"/>
  <cols>
    <col min="1" max="1" width="9.85546875" style="18"/>
    <col min="2" max="2" width="49.7109375" style="18" customWidth="1"/>
    <col min="3" max="3" width="2.42578125" style="70" customWidth="1"/>
    <col min="4" max="4" width="17.28515625" style="67" customWidth="1"/>
    <col min="5" max="5" width="18.7109375" style="67" bestFit="1" customWidth="1"/>
    <col min="6" max="6" width="10.7109375" style="67" customWidth="1"/>
    <col min="7" max="7" width="8.7109375" style="69" customWidth="1"/>
    <col min="8" max="8" width="51.85546875" style="70" customWidth="1"/>
    <col min="9" max="9" width="2.42578125" style="18" customWidth="1"/>
    <col min="10" max="11" width="17.28515625" style="18" customWidth="1"/>
    <col min="12" max="16384" width="9.85546875" style="18"/>
  </cols>
  <sheetData>
    <row r="2" spans="2:17" ht="15" customHeight="1" x14ac:dyDescent="0.25">
      <c r="B2" s="530" t="s">
        <v>14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</row>
    <row r="3" spans="2:17" ht="15" customHeight="1" x14ac:dyDescent="0.25">
      <c r="B3" s="530" t="s">
        <v>76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</row>
    <row r="4" spans="2:17" ht="13.5" customHeight="1" x14ac:dyDescent="0.25">
      <c r="B4" s="541" t="s">
        <v>24</v>
      </c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65"/>
      <c r="N4" s="66"/>
      <c r="O4" s="66"/>
      <c r="P4" s="66"/>
      <c r="Q4" s="66"/>
    </row>
    <row r="5" spans="2:17" ht="11.1" customHeight="1" x14ac:dyDescent="0.25">
      <c r="H5" s="190"/>
    </row>
    <row r="6" spans="2:17" ht="35.1" customHeight="1" x14ac:dyDescent="0.25">
      <c r="B6" s="191" t="s">
        <v>26</v>
      </c>
      <c r="C6" s="192"/>
      <c r="D6" s="495" t="s">
        <v>185</v>
      </c>
      <c r="E6" s="495" t="s">
        <v>175</v>
      </c>
      <c r="F6" s="193" t="s">
        <v>15</v>
      </c>
      <c r="H6" s="194" t="s">
        <v>27</v>
      </c>
      <c r="I6" s="195"/>
      <c r="J6" s="193" t="str">
        <f>+D6</f>
        <v>Sep-25</v>
      </c>
      <c r="K6" s="193" t="str">
        <f>+E6</f>
        <v>Dic-24</v>
      </c>
      <c r="L6" s="193" t="s">
        <v>15</v>
      </c>
    </row>
    <row r="7" spans="2:17" ht="30.75" customHeight="1" thickBot="1" x14ac:dyDescent="0.3">
      <c r="B7" s="196" t="s">
        <v>108</v>
      </c>
      <c r="D7" s="197"/>
      <c r="E7" s="197"/>
      <c r="F7" s="197"/>
      <c r="H7" s="196" t="s">
        <v>112</v>
      </c>
      <c r="J7" s="198"/>
      <c r="K7" s="198"/>
      <c r="L7" s="198"/>
    </row>
    <row r="8" spans="2:17" ht="20.100000000000001" customHeight="1" thickTop="1" x14ac:dyDescent="0.25">
      <c r="B8" s="544" t="s">
        <v>18</v>
      </c>
      <c r="H8" s="199" t="s">
        <v>135</v>
      </c>
      <c r="I8" s="200"/>
      <c r="J8" s="174">
        <v>3630.4079404585568</v>
      </c>
      <c r="K8" s="174">
        <v>3314.0074331778096</v>
      </c>
      <c r="L8" s="187">
        <f>+J8/K8-1</f>
        <v>9.5473686665014545E-2</v>
      </c>
    </row>
    <row r="9" spans="2:17" ht="20.100000000000001" customHeight="1" x14ac:dyDescent="0.25">
      <c r="B9" s="545"/>
      <c r="C9" s="201"/>
      <c r="D9" s="174">
        <v>34892.935748573116</v>
      </c>
      <c r="E9" s="174">
        <v>32778.968331390919</v>
      </c>
      <c r="F9" s="114">
        <f>+D9/E9-1</f>
        <v>6.4491578740681232E-2</v>
      </c>
      <c r="H9" s="202" t="s">
        <v>136</v>
      </c>
      <c r="I9" s="200"/>
      <c r="J9" s="175">
        <v>31216.409713295099</v>
      </c>
      <c r="K9" s="175">
        <v>33772.773002723326</v>
      </c>
      <c r="L9" s="181">
        <f>J9/K9-1</f>
        <v>-7.5693023170531171E-2</v>
      </c>
    </row>
    <row r="10" spans="2:17" ht="19.5" customHeight="1" x14ac:dyDescent="0.25">
      <c r="B10" s="202" t="s">
        <v>19</v>
      </c>
      <c r="C10" s="200"/>
      <c r="D10" s="175">
        <v>17330.098431852377</v>
      </c>
      <c r="E10" s="175">
        <v>18619.601287785303</v>
      </c>
      <c r="F10" s="176">
        <f>+D10/E10-1</f>
        <v>-6.9255127217941914E-2</v>
      </c>
      <c r="H10" s="202" t="s">
        <v>137</v>
      </c>
      <c r="I10" s="200"/>
      <c r="J10" s="177">
        <v>857.23752347045013</v>
      </c>
      <c r="K10" s="177">
        <v>888.8996763893681</v>
      </c>
      <c r="L10" s="181">
        <f>+J10/K10-1</f>
        <v>-3.5619489757862E-2</v>
      </c>
    </row>
    <row r="11" spans="2:17" ht="20.100000000000001" customHeight="1" x14ac:dyDescent="0.25">
      <c r="B11" s="202" t="s">
        <v>20</v>
      </c>
      <c r="C11" s="200"/>
      <c r="D11" s="177">
        <v>13908.950749649122</v>
      </c>
      <c r="E11" s="177">
        <v>14058.685655629433</v>
      </c>
      <c r="F11" s="176">
        <f>+D11/E11-1</f>
        <v>-1.0650704457592974E-2</v>
      </c>
      <c r="H11" s="203" t="s">
        <v>138</v>
      </c>
      <c r="I11" s="200"/>
      <c r="J11" s="178">
        <v>34635.410515662777</v>
      </c>
      <c r="K11" s="178">
        <v>29194.899261282651</v>
      </c>
      <c r="L11" s="115">
        <f>+J11/K11-1</f>
        <v>0.18635143097051743</v>
      </c>
    </row>
    <row r="12" spans="2:17" ht="20.100000000000001" customHeight="1" x14ac:dyDescent="0.25">
      <c r="B12" s="203" t="s">
        <v>21</v>
      </c>
      <c r="C12" s="200"/>
      <c r="D12" s="178">
        <v>10994.674422058188</v>
      </c>
      <c r="E12" s="178">
        <v>9675.1396477212093</v>
      </c>
      <c r="F12" s="179">
        <f>+D12/E12-1</f>
        <v>0.13638405463716174</v>
      </c>
      <c r="H12" s="204" t="s">
        <v>139</v>
      </c>
      <c r="I12" s="200"/>
      <c r="J12" s="178">
        <v>70339.465692886879</v>
      </c>
      <c r="K12" s="178">
        <v>67170.579373573157</v>
      </c>
      <c r="L12" s="184">
        <f>J12/K12-1</f>
        <v>4.7176700705375385E-2</v>
      </c>
    </row>
    <row r="13" spans="2:17" ht="20.25" customHeight="1" x14ac:dyDescent="0.25">
      <c r="B13" s="205" t="s">
        <v>22</v>
      </c>
      <c r="C13" s="200"/>
      <c r="D13" s="178">
        <v>77126.659352132803</v>
      </c>
      <c r="E13" s="178">
        <v>75132.394922526873</v>
      </c>
      <c r="F13" s="180">
        <f>+D13/E13-1</f>
        <v>2.6543336355274283E-2</v>
      </c>
      <c r="H13" s="206" t="s">
        <v>110</v>
      </c>
      <c r="I13" s="19"/>
      <c r="J13" s="175">
        <v>0</v>
      </c>
      <c r="K13" s="175">
        <v>0</v>
      </c>
      <c r="L13" s="188"/>
    </row>
    <row r="14" spans="2:17" ht="22.5" customHeight="1" x14ac:dyDescent="0.25">
      <c r="B14" s="199" t="s">
        <v>109</v>
      </c>
      <c r="C14" s="200"/>
      <c r="D14" s="175">
        <v>0</v>
      </c>
      <c r="E14" s="175">
        <v>0</v>
      </c>
      <c r="F14" s="115"/>
      <c r="H14" s="202" t="s">
        <v>113</v>
      </c>
      <c r="I14" s="200"/>
      <c r="J14" s="177">
        <v>74022.440285299585</v>
      </c>
      <c r="K14" s="177">
        <v>70383.296398309787</v>
      </c>
      <c r="L14" s="181">
        <f>+J14/K14-1</f>
        <v>5.1704652569770637E-2</v>
      </c>
    </row>
    <row r="15" spans="2:17" x14ac:dyDescent="0.25">
      <c r="B15" s="202" t="s">
        <v>23</v>
      </c>
      <c r="C15" s="200"/>
      <c r="D15" s="177">
        <v>170330.48105651903</v>
      </c>
      <c r="E15" s="177">
        <v>161785.08811056803</v>
      </c>
      <c r="F15" s="181">
        <f>+D15/E15-1</f>
        <v>5.2819410279091095E-2</v>
      </c>
      <c r="H15" s="199" t="s">
        <v>140</v>
      </c>
      <c r="I15" s="200"/>
      <c r="J15" s="182">
        <v>2006.7810039451317</v>
      </c>
      <c r="K15" s="182">
        <v>2295.4309868985283</v>
      </c>
      <c r="L15" s="181">
        <f>J15/K15-1</f>
        <v>-0.12574979801218333</v>
      </c>
    </row>
    <row r="16" spans="2:17" ht="20.100000000000001" customHeight="1" x14ac:dyDescent="0.25">
      <c r="B16" s="203" t="s">
        <v>128</v>
      </c>
      <c r="C16" s="200"/>
      <c r="D16" s="182">
        <v>-64645.117748710007</v>
      </c>
      <c r="E16" s="182">
        <v>-62403.62953399845</v>
      </c>
      <c r="F16" s="115">
        <f>D16/E16-1</f>
        <v>3.5919196230250749E-2</v>
      </c>
      <c r="H16" s="203" t="s">
        <v>141</v>
      </c>
      <c r="I16" s="200"/>
      <c r="J16" s="183">
        <v>19491.921133965989</v>
      </c>
      <c r="K16" s="183">
        <v>17595.417853561823</v>
      </c>
      <c r="L16" s="115">
        <f>+J16/K16-1</f>
        <v>0.10778392966781736</v>
      </c>
    </row>
    <row r="17" spans="2:12" ht="20.100000000000001" customHeight="1" x14ac:dyDescent="0.25">
      <c r="B17" s="204" t="s">
        <v>129</v>
      </c>
      <c r="C17" s="200"/>
      <c r="D17" s="183">
        <v>105685.36330780902</v>
      </c>
      <c r="E17" s="183">
        <v>99381.458576569581</v>
      </c>
      <c r="F17" s="184">
        <f>+D17/E17-1</f>
        <v>6.3431396776920224E-2</v>
      </c>
      <c r="H17" s="207" t="s">
        <v>142</v>
      </c>
      <c r="I17" s="200"/>
      <c r="J17" s="175">
        <v>165860.60811609757</v>
      </c>
      <c r="K17" s="175">
        <v>157444.72461234327</v>
      </c>
      <c r="L17" s="184">
        <f>+J17/K17-1</f>
        <v>5.3452940544535199E-2</v>
      </c>
    </row>
    <row r="18" spans="2:12" ht="20.100000000000001" customHeight="1" x14ac:dyDescent="0.25">
      <c r="B18" s="208" t="s">
        <v>130</v>
      </c>
      <c r="C18" s="200"/>
      <c r="D18" s="175">
        <v>2569.2665335210613</v>
      </c>
      <c r="E18" s="175">
        <v>2989.2676002717371</v>
      </c>
      <c r="F18" s="176">
        <f>D18/E18-1</f>
        <v>-0.14050300037122665</v>
      </c>
      <c r="H18" s="209" t="s">
        <v>28</v>
      </c>
      <c r="I18" s="200"/>
      <c r="J18" s="175">
        <v>0</v>
      </c>
      <c r="K18" s="175">
        <v>0</v>
      </c>
      <c r="L18" s="189"/>
    </row>
    <row r="19" spans="2:12" ht="20.100000000000001" customHeight="1" x14ac:dyDescent="0.25">
      <c r="B19" s="202" t="s">
        <v>131</v>
      </c>
      <c r="C19" s="200"/>
      <c r="D19" s="175">
        <v>10811.822795025453</v>
      </c>
      <c r="E19" s="175">
        <v>10232.966210798049</v>
      </c>
      <c r="F19" s="176">
        <f>+D19/E19-1</f>
        <v>5.6567819369576444E-2</v>
      </c>
      <c r="H19" s="202" t="s">
        <v>25</v>
      </c>
      <c r="I19" s="200"/>
      <c r="J19" s="177">
        <v>8045.0799347029242</v>
      </c>
      <c r="K19" s="177">
        <v>7113.4715102266409</v>
      </c>
      <c r="L19" s="181">
        <f>+J19/K19-1</f>
        <v>0.13096396367609842</v>
      </c>
    </row>
    <row r="20" spans="2:12" ht="20.100000000000001" customHeight="1" x14ac:dyDescent="0.25">
      <c r="B20" s="203" t="s">
        <v>132</v>
      </c>
      <c r="C20" s="200"/>
      <c r="D20" s="177">
        <v>103231.17541084514</v>
      </c>
      <c r="E20" s="177">
        <v>101875.65188310498</v>
      </c>
      <c r="F20" s="181">
        <f>D20/E20-1</f>
        <v>1.3305667278532107E-2</v>
      </c>
      <c r="H20" s="203" t="s">
        <v>143</v>
      </c>
      <c r="I20" s="200"/>
      <c r="J20" s="182">
        <v>141367.99782463213</v>
      </c>
      <c r="K20" s="182">
        <v>143428.08594138856</v>
      </c>
      <c r="L20" s="115">
        <f>+J20/K20-1</f>
        <v>-1.4363212778271905E-2</v>
      </c>
    </row>
    <row r="21" spans="2:12" ht="20.100000000000001" customHeight="1" x14ac:dyDescent="0.25">
      <c r="B21" s="210" t="s">
        <v>133</v>
      </c>
      <c r="C21" s="200"/>
      <c r="D21" s="182">
        <v>15849.39848643905</v>
      </c>
      <c r="E21" s="182">
        <v>18374.722997935565</v>
      </c>
      <c r="F21" s="115">
        <f>+D21/E21-1</f>
        <v>-0.13743469829614519</v>
      </c>
      <c r="H21" s="205" t="s">
        <v>145</v>
      </c>
      <c r="I21" s="200"/>
      <c r="J21" s="185">
        <v>149413.07775933505</v>
      </c>
      <c r="K21" s="185">
        <v>150541.5574516152</v>
      </c>
      <c r="L21" s="184">
        <f>+J21/K21-1</f>
        <v>-7.4961340335730764E-3</v>
      </c>
    </row>
    <row r="22" spans="2:12" ht="25.5" customHeight="1" thickBot="1" x14ac:dyDescent="0.3">
      <c r="B22" s="241" t="s">
        <v>134</v>
      </c>
      <c r="C22" s="200"/>
      <c r="D22" s="185">
        <v>315273.68588577246</v>
      </c>
      <c r="E22" s="243">
        <v>307986.46219120675</v>
      </c>
      <c r="F22" s="186">
        <f>+D22/E22-1</f>
        <v>2.366085717768196E-2</v>
      </c>
      <c r="H22" s="241" t="s">
        <v>144</v>
      </c>
      <c r="I22" s="200"/>
      <c r="J22" s="185">
        <v>315273.68587543262</v>
      </c>
      <c r="K22" s="185">
        <v>307986.28206395847</v>
      </c>
      <c r="L22" s="186">
        <f>+J22/K22-1</f>
        <v>2.3661455837051815E-2</v>
      </c>
    </row>
    <row r="23" spans="2:12" ht="25.5" customHeight="1" x14ac:dyDescent="0.25">
      <c r="D23" s="242"/>
      <c r="F23" s="242"/>
      <c r="J23" s="244"/>
      <c r="K23" s="244"/>
      <c r="L23" s="244"/>
    </row>
    <row r="24" spans="2:12" ht="25.5" customHeight="1" x14ac:dyDescent="0.25"/>
    <row r="25" spans="2:12" ht="20.100000000000001" customHeight="1" x14ac:dyDescent="0.25">
      <c r="B25" s="78"/>
      <c r="C25" s="75"/>
      <c r="D25" s="542" t="s">
        <v>186</v>
      </c>
      <c r="E25" s="542"/>
      <c r="F25" s="542"/>
      <c r="G25" s="71"/>
      <c r="H25" s="72"/>
      <c r="I25" s="73"/>
    </row>
    <row r="26" spans="2:12" ht="45.75" customHeight="1" thickBot="1" x14ac:dyDescent="0.3">
      <c r="B26" s="191" t="s">
        <v>29</v>
      </c>
      <c r="C26" s="192"/>
      <c r="D26" s="211" t="s">
        <v>114</v>
      </c>
      <c r="E26" s="212" t="s">
        <v>115</v>
      </c>
      <c r="F26" s="212" t="s">
        <v>30</v>
      </c>
      <c r="G26" s="74"/>
      <c r="H26" s="543" t="s">
        <v>37</v>
      </c>
      <c r="I26" s="543"/>
      <c r="J26" s="543"/>
      <c r="K26" s="543"/>
      <c r="L26" s="543"/>
    </row>
    <row r="27" spans="2:12" ht="20.100000000000001" customHeight="1" thickTop="1" x14ac:dyDescent="0.25">
      <c r="B27" s="213" t="s">
        <v>31</v>
      </c>
      <c r="C27" s="214"/>
      <c r="D27" s="215"/>
      <c r="E27" s="216"/>
      <c r="F27" s="217"/>
      <c r="G27" s="74"/>
      <c r="H27" s="75"/>
      <c r="I27" s="76"/>
    </row>
    <row r="28" spans="2:12" ht="20.100000000000001" customHeight="1" x14ac:dyDescent="0.25">
      <c r="B28" s="218" t="s">
        <v>32</v>
      </c>
      <c r="C28" s="214"/>
      <c r="D28" s="219">
        <v>0.53848409371454709</v>
      </c>
      <c r="E28" s="219">
        <v>1.6544220178035474E-2</v>
      </c>
      <c r="F28" s="219">
        <v>8.4914872989750853E-2</v>
      </c>
      <c r="G28" s="74"/>
      <c r="H28" s="75"/>
      <c r="I28" s="77"/>
    </row>
    <row r="29" spans="2:12" ht="20.100000000000001" customHeight="1" x14ac:dyDescent="0.25">
      <c r="B29" s="218" t="s">
        <v>33</v>
      </c>
      <c r="C29" s="214"/>
      <c r="D29" s="219">
        <v>0.24231663099072362</v>
      </c>
      <c r="E29" s="219">
        <v>0.23196034458968406</v>
      </c>
      <c r="F29" s="219">
        <v>4.5206642716912833E-2</v>
      </c>
      <c r="G29" s="74"/>
      <c r="H29" s="75"/>
      <c r="I29" s="77"/>
    </row>
    <row r="30" spans="2:12" ht="20.100000000000001" customHeight="1" x14ac:dyDescent="0.25">
      <c r="B30" s="218" t="s">
        <v>34</v>
      </c>
      <c r="C30" s="214"/>
      <c r="D30" s="220">
        <v>2.9557365208315957E-2</v>
      </c>
      <c r="E30" s="220">
        <v>0.42914821926272939</v>
      </c>
      <c r="F30" s="220">
        <v>8.5805849645502516E-2</v>
      </c>
      <c r="G30" s="74"/>
      <c r="H30" s="75"/>
      <c r="I30" s="77"/>
    </row>
    <row r="31" spans="2:12" ht="20.100000000000001" customHeight="1" x14ac:dyDescent="0.25">
      <c r="B31" s="218" t="s">
        <v>35</v>
      </c>
      <c r="C31" s="214"/>
      <c r="D31" s="220">
        <v>0.18398184548981208</v>
      </c>
      <c r="E31" s="220">
        <v>0.13090150383623944</v>
      </c>
      <c r="F31" s="220">
        <v>0.10865572367801146</v>
      </c>
      <c r="G31" s="74"/>
      <c r="H31" s="75"/>
      <c r="I31" s="77"/>
    </row>
    <row r="32" spans="2:12" ht="20.100000000000001" customHeight="1" x14ac:dyDescent="0.25">
      <c r="B32" s="218" t="s">
        <v>173</v>
      </c>
      <c r="C32" s="214"/>
      <c r="D32" s="219">
        <v>5.6600645966012712E-3</v>
      </c>
      <c r="E32" s="219">
        <v>0</v>
      </c>
      <c r="F32" s="219">
        <v>0.37443755443506987</v>
      </c>
      <c r="G32" s="74"/>
      <c r="H32" s="75"/>
      <c r="I32" s="77"/>
    </row>
    <row r="33" spans="2:9" ht="20.100000000000001" customHeight="1" thickBot="1" x14ac:dyDescent="0.3">
      <c r="B33" s="221" t="s">
        <v>36</v>
      </c>
      <c r="C33" s="214"/>
      <c r="D33" s="222">
        <v>1</v>
      </c>
      <c r="E33" s="223">
        <v>0.14751866021795237</v>
      </c>
      <c r="F33" s="223">
        <v>8.0055193888472292E-2</v>
      </c>
      <c r="G33" s="74"/>
      <c r="H33" s="75"/>
      <c r="I33" s="77"/>
    </row>
    <row r="34" spans="2:9" ht="20.100000000000001" customHeight="1" x14ac:dyDescent="0.25">
      <c r="G34" s="74"/>
      <c r="H34" s="75"/>
      <c r="I34" s="78"/>
    </row>
    <row r="35" spans="2:9" ht="18" customHeight="1" x14ac:dyDescent="0.25">
      <c r="B35" s="79" t="s">
        <v>97</v>
      </c>
      <c r="C35" s="75"/>
      <c r="D35" s="74"/>
      <c r="E35" s="74"/>
      <c r="F35" s="74"/>
      <c r="G35" s="74"/>
      <c r="H35" s="75"/>
      <c r="I35" s="78"/>
    </row>
    <row r="36" spans="2:9" ht="18" customHeight="1" x14ac:dyDescent="0.25">
      <c r="B36" s="79" t="s">
        <v>150</v>
      </c>
      <c r="C36" s="75"/>
      <c r="D36" s="74"/>
      <c r="E36" s="74"/>
      <c r="F36" s="74"/>
      <c r="G36" s="74"/>
      <c r="H36" s="75"/>
      <c r="I36" s="78"/>
    </row>
    <row r="37" spans="2:9" ht="11.1" customHeight="1" x14ac:dyDescent="0.25">
      <c r="B37" s="78"/>
      <c r="C37" s="75"/>
      <c r="D37" s="80"/>
      <c r="E37" s="80"/>
      <c r="F37" s="80"/>
      <c r="G37" s="81"/>
      <c r="H37" s="82"/>
      <c r="I37" s="83"/>
    </row>
    <row r="38" spans="2:9" ht="11.1" customHeight="1" x14ac:dyDescent="0.25">
      <c r="G38" s="67"/>
    </row>
    <row r="39" spans="2:9" ht="35.1" customHeight="1" thickBot="1" x14ac:dyDescent="0.3">
      <c r="B39" s="224" t="s">
        <v>123</v>
      </c>
      <c r="C39" s="225"/>
      <c r="D39" s="522" t="s">
        <v>183</v>
      </c>
      <c r="E39" s="226" t="s">
        <v>176</v>
      </c>
      <c r="F39" s="227" t="s">
        <v>8</v>
      </c>
      <c r="G39" s="67"/>
    </row>
    <row r="40" spans="2:9" ht="20.100000000000001" customHeight="1" x14ac:dyDescent="0.25">
      <c r="B40" s="228" t="s">
        <v>98</v>
      </c>
      <c r="C40" s="229"/>
      <c r="D40" s="230">
        <v>43947.480329724684</v>
      </c>
      <c r="E40" s="231">
        <v>38329</v>
      </c>
      <c r="F40" s="232">
        <f>(D40/E40)-1</f>
        <v>0.14658562262841923</v>
      </c>
      <c r="G40" s="67"/>
    </row>
    <row r="41" spans="2:9" ht="31.5" customHeight="1" x14ac:dyDescent="0.25">
      <c r="B41" s="233" t="s">
        <v>164</v>
      </c>
      <c r="C41" s="228"/>
      <c r="D41" s="234">
        <v>0.76965145706369076</v>
      </c>
      <c r="E41" s="235">
        <v>0.68</v>
      </c>
      <c r="F41" s="236"/>
      <c r="G41" s="67"/>
    </row>
    <row r="42" spans="2:9" ht="20.100000000000001" customHeight="1" x14ac:dyDescent="0.25">
      <c r="B42" s="228" t="s">
        <v>165</v>
      </c>
      <c r="C42" s="229"/>
      <c r="D42" s="234">
        <v>10.110446915464294</v>
      </c>
      <c r="E42" s="235">
        <v>12.51</v>
      </c>
      <c r="F42" s="237"/>
      <c r="G42" s="67"/>
    </row>
    <row r="43" spans="2:9" s="19" customFormat="1" ht="18.75" thickBot="1" x14ac:dyDescent="0.3">
      <c r="B43" s="238" t="s">
        <v>99</v>
      </c>
      <c r="C43" s="239"/>
      <c r="D43" s="240">
        <v>0.3475403056117774</v>
      </c>
      <c r="E43" s="240">
        <v>0.33300000000000002</v>
      </c>
      <c r="F43" s="238"/>
      <c r="G43" s="85"/>
      <c r="H43" s="86"/>
    </row>
    <row r="44" spans="2:9" ht="18" customHeight="1" x14ac:dyDescent="0.25">
      <c r="B44" s="79" t="s">
        <v>100</v>
      </c>
      <c r="C44" s="84"/>
      <c r="D44" s="87"/>
      <c r="E44" s="87"/>
      <c r="F44" s="84"/>
      <c r="G44" s="67"/>
    </row>
    <row r="45" spans="2:9" ht="18" customHeight="1" x14ac:dyDescent="0.25">
      <c r="B45" s="79" t="s">
        <v>155</v>
      </c>
      <c r="G45" s="67"/>
    </row>
    <row r="46" spans="2:9" ht="18" customHeight="1" x14ac:dyDescent="0.25">
      <c r="B46" s="79" t="s">
        <v>101</v>
      </c>
      <c r="G46" s="67"/>
    </row>
    <row r="47" spans="2:9" x14ac:dyDescent="0.25">
      <c r="B47" s="78"/>
      <c r="G47" s="67"/>
    </row>
    <row r="48" spans="2:9" x14ac:dyDescent="0.25">
      <c r="B48" s="68" t="s">
        <v>122</v>
      </c>
      <c r="C48" s="88"/>
      <c r="D48" s="89">
        <v>2025</v>
      </c>
      <c r="E48" s="89">
        <v>2026</v>
      </c>
      <c r="F48" s="89">
        <v>2027</v>
      </c>
      <c r="G48" s="89">
        <v>2028</v>
      </c>
      <c r="H48" s="89" t="s">
        <v>177</v>
      </c>
      <c r="I48" s="89"/>
    </row>
    <row r="49" spans="2:9" ht="16.5" thickBot="1" x14ac:dyDescent="0.3">
      <c r="B49" s="90" t="s">
        <v>17</v>
      </c>
      <c r="C49" s="91"/>
      <c r="D49" s="92">
        <v>5.6504783487996658E-3</v>
      </c>
      <c r="E49" s="92">
        <v>5.4358220376767269E-2</v>
      </c>
      <c r="F49" s="92">
        <v>0.10763012523091613</v>
      </c>
      <c r="G49" s="92">
        <v>0.12618049387365635</v>
      </c>
      <c r="H49" s="92">
        <v>0.70618068216986052</v>
      </c>
      <c r="I49" s="92"/>
    </row>
    <row r="50" spans="2:9" x14ac:dyDescent="0.25">
      <c r="F50" s="93"/>
      <c r="G50" s="94"/>
    </row>
    <row r="51" spans="2:9" x14ac:dyDescent="0.25">
      <c r="D51" s="95"/>
      <c r="E51" s="95"/>
      <c r="G51" s="96"/>
    </row>
    <row r="52" spans="2:9" x14ac:dyDescent="0.25">
      <c r="E52" s="95"/>
      <c r="G52" s="97"/>
    </row>
    <row r="53" spans="2:9" x14ac:dyDescent="0.25">
      <c r="G53" s="98"/>
    </row>
    <row r="54" spans="2:9" x14ac:dyDescent="0.25">
      <c r="E54" s="99"/>
      <c r="G54" s="96"/>
    </row>
    <row r="59" spans="2:9" x14ac:dyDescent="0.25">
      <c r="D59" s="100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customProperties>
    <customPr name="EpmWorksheetKeyString_GUID" r:id="rId2"/>
  </customProperties>
  <ignoredErrors>
    <ignoredError sqref="F17:F20 L9 F16 L15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57"/>
  <sheetViews>
    <sheetView zoomScale="128" zoomScaleNormal="100" workbookViewId="0">
      <selection sqref="A1:O40"/>
    </sheetView>
  </sheetViews>
  <sheetFormatPr baseColWidth="10" defaultColWidth="9.85546875" defaultRowHeight="15.75" x14ac:dyDescent="0.25"/>
  <cols>
    <col min="1" max="1" width="42.28515625" style="36" customWidth="1"/>
    <col min="2" max="2" width="1.7109375" style="36" customWidth="1"/>
    <col min="3" max="6" width="7.7109375" style="38" customWidth="1"/>
    <col min="7" max="7" width="10.28515625" style="38" bestFit="1" customWidth="1"/>
    <col min="8" max="8" width="13" style="38" customWidth="1"/>
    <col min="9" max="9" width="2.7109375" style="36" customWidth="1"/>
    <col min="10" max="13" width="7.7109375" style="36" customWidth="1"/>
    <col min="14" max="15" width="10.28515625" style="36" customWidth="1"/>
    <col min="16" max="16" width="9.85546875" style="36" customWidth="1"/>
    <col min="17" max="16384" width="9.85546875" style="36"/>
  </cols>
  <sheetData>
    <row r="1" spans="1:15" s="20" customFormat="1" ht="12" customHeight="1" x14ac:dyDescent="0.25">
      <c r="A1" s="551" t="s">
        <v>14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</row>
    <row r="2" spans="1:15" s="20" customFormat="1" ht="19.5" customHeight="1" x14ac:dyDescent="0.3">
      <c r="A2" s="552" t="s">
        <v>38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</row>
    <row r="3" spans="1:15" s="20" customFormat="1" ht="11.1" customHeight="1" x14ac:dyDescent="0.25">
      <c r="A3" s="553" t="s">
        <v>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</row>
    <row r="4" spans="1:15" s="20" customFormat="1" ht="10.5" customHeight="1" x14ac:dyDescent="0.25">
      <c r="A4" s="505"/>
      <c r="B4" s="506"/>
      <c r="C4" s="21"/>
      <c r="D4" s="21"/>
      <c r="E4" s="21"/>
      <c r="F4" s="21"/>
      <c r="G4" s="21"/>
      <c r="H4" s="21"/>
    </row>
    <row r="5" spans="1:15" s="20" customFormat="1" ht="15" customHeight="1" x14ac:dyDescent="0.3">
      <c r="A5" s="287"/>
      <c r="B5" s="288"/>
      <c r="C5" s="550" t="s">
        <v>187</v>
      </c>
      <c r="D5" s="550"/>
      <c r="E5" s="550"/>
      <c r="F5" s="550"/>
      <c r="G5" s="550"/>
      <c r="H5" s="550"/>
      <c r="J5" s="550" t="s">
        <v>188</v>
      </c>
      <c r="K5" s="550"/>
      <c r="L5" s="550"/>
      <c r="M5" s="550"/>
      <c r="N5" s="550"/>
      <c r="O5" s="550"/>
    </row>
    <row r="6" spans="1:15" s="20" customFormat="1" ht="30.95" customHeight="1" x14ac:dyDescent="0.25">
      <c r="A6" s="289"/>
      <c r="B6" s="290"/>
      <c r="C6" s="291">
        <v>2025</v>
      </c>
      <c r="D6" s="291" t="s">
        <v>116</v>
      </c>
      <c r="E6" s="291">
        <v>2024</v>
      </c>
      <c r="F6" s="291" t="s">
        <v>116</v>
      </c>
      <c r="G6" s="292" t="s">
        <v>102</v>
      </c>
      <c r="H6" s="292" t="s">
        <v>156</v>
      </c>
      <c r="J6" s="291">
        <v>2025</v>
      </c>
      <c r="K6" s="291" t="s">
        <v>116</v>
      </c>
      <c r="L6" s="291">
        <v>2024</v>
      </c>
      <c r="M6" s="291" t="s">
        <v>116</v>
      </c>
      <c r="N6" s="292" t="s">
        <v>102</v>
      </c>
      <c r="O6" s="292" t="s">
        <v>156</v>
      </c>
    </row>
    <row r="7" spans="1:15" s="20" customFormat="1" ht="15" customHeight="1" x14ac:dyDescent="0.2">
      <c r="A7" s="293" t="s">
        <v>88</v>
      </c>
      <c r="B7" s="294"/>
      <c r="C7" s="245">
        <v>6192.7425170784327</v>
      </c>
      <c r="D7" s="246"/>
      <c r="E7" s="245">
        <v>6153.1586587322099</v>
      </c>
      <c r="F7" s="246"/>
      <c r="G7" s="247">
        <f t="shared" ref="G7:G20" si="0">+C7/E7-1</f>
        <v>6.4330956735607625E-3</v>
      </c>
      <c r="H7" s="132">
        <v>6.4330956735605405E-3</v>
      </c>
      <c r="J7" s="245">
        <v>18246.407858893785</v>
      </c>
      <c r="K7" s="246"/>
      <c r="L7" s="245">
        <v>18483.957390721553</v>
      </c>
      <c r="M7" s="246"/>
      <c r="N7" s="247">
        <f t="shared" ref="N7:N15" si="1">+J7/L7-1</f>
        <v>-1.2851659782932123E-2</v>
      </c>
      <c r="O7" s="132">
        <v>-1.2851659782932123E-2</v>
      </c>
    </row>
    <row r="8" spans="1:15" s="20" customFormat="1" ht="15" customHeight="1" x14ac:dyDescent="0.2">
      <c r="A8" s="295" t="s">
        <v>89</v>
      </c>
      <c r="B8" s="294"/>
      <c r="C8" s="248">
        <v>1035.0286316094812</v>
      </c>
      <c r="D8" s="249"/>
      <c r="E8" s="248">
        <v>1041.1115984288845</v>
      </c>
      <c r="F8" s="245"/>
      <c r="G8" s="250">
        <f t="shared" si="0"/>
        <v>-5.8427615527316679E-3</v>
      </c>
      <c r="H8" s="250">
        <v>-5.8427615527316679E-3</v>
      </c>
      <c r="J8" s="248">
        <v>3056.8075685587132</v>
      </c>
      <c r="K8" s="249"/>
      <c r="L8" s="248">
        <v>3145.5542003285982</v>
      </c>
      <c r="M8" s="245"/>
      <c r="N8" s="250">
        <f t="shared" si="1"/>
        <v>-2.8213353233784377E-2</v>
      </c>
      <c r="O8" s="250">
        <v>-2.8213353233784377E-2</v>
      </c>
    </row>
    <row r="9" spans="1:15" s="20" customFormat="1" ht="15" customHeight="1" thickBot="1" x14ac:dyDescent="0.25">
      <c r="A9" s="22" t="s">
        <v>40</v>
      </c>
      <c r="B9" s="294"/>
      <c r="C9" s="251">
        <v>67.308302330368321</v>
      </c>
      <c r="D9" s="252"/>
      <c r="E9" s="251">
        <v>64.929157269538777</v>
      </c>
      <c r="F9" s="253"/>
      <c r="G9" s="132">
        <f t="shared" si="0"/>
        <v>3.6642167569695294E-2</v>
      </c>
      <c r="H9" s="132"/>
      <c r="J9" s="251">
        <v>67.989200221199823</v>
      </c>
      <c r="K9" s="252"/>
      <c r="L9" s="251">
        <v>63.0002958740221</v>
      </c>
      <c r="M9" s="253"/>
      <c r="N9" s="132">
        <f t="shared" si="1"/>
        <v>7.9188585989401261E-2</v>
      </c>
      <c r="O9" s="132"/>
    </row>
    <row r="10" spans="1:15" s="20" customFormat="1" ht="15" customHeight="1" x14ac:dyDescent="0.2">
      <c r="A10" s="296" t="s">
        <v>41</v>
      </c>
      <c r="B10" s="294"/>
      <c r="C10" s="254">
        <v>71684.567689172793</v>
      </c>
      <c r="D10" s="255"/>
      <c r="E10" s="254">
        <v>69398.56996197578</v>
      </c>
      <c r="F10" s="255"/>
      <c r="G10" s="256">
        <f t="shared" si="0"/>
        <v>3.2940127274229569E-2</v>
      </c>
      <c r="H10" s="256"/>
      <c r="J10" s="254">
        <v>213642.21729095906</v>
      </c>
      <c r="K10" s="255"/>
      <c r="L10" s="254">
        <v>203341.54546416047</v>
      </c>
      <c r="M10" s="255"/>
      <c r="N10" s="256">
        <f t="shared" si="1"/>
        <v>5.0656995860268506E-2</v>
      </c>
      <c r="O10" s="256"/>
    </row>
    <row r="11" spans="1:15" s="20" customFormat="1" ht="15" customHeight="1" thickBot="1" x14ac:dyDescent="0.25">
      <c r="A11" s="297" t="s">
        <v>42</v>
      </c>
      <c r="B11" s="294"/>
      <c r="C11" s="257">
        <v>199.14916709633886</v>
      </c>
      <c r="D11" s="258"/>
      <c r="E11" s="257">
        <v>202.65098486784217</v>
      </c>
      <c r="F11" s="245"/>
      <c r="G11" s="132">
        <f t="shared" si="0"/>
        <v>-1.7280043192422712E-2</v>
      </c>
      <c r="H11" s="245"/>
      <c r="J11" s="257">
        <v>341.93759719109892</v>
      </c>
      <c r="K11" s="258"/>
      <c r="L11" s="257">
        <v>531.78954755091024</v>
      </c>
      <c r="M11" s="245"/>
      <c r="N11" s="132">
        <f t="shared" si="1"/>
        <v>-0.35700579530784415</v>
      </c>
      <c r="O11" s="245"/>
    </row>
    <row r="12" spans="1:15" s="20" customFormat="1" ht="15" customHeight="1" thickBot="1" x14ac:dyDescent="0.25">
      <c r="A12" s="293" t="s">
        <v>90</v>
      </c>
      <c r="B12" s="294"/>
      <c r="C12" s="259">
        <v>71883.716856269137</v>
      </c>
      <c r="D12" s="260">
        <f t="shared" ref="D12:D20" si="2">+C12/$C$12</f>
        <v>1</v>
      </c>
      <c r="E12" s="259">
        <v>69601.220946843619</v>
      </c>
      <c r="F12" s="260">
        <f t="shared" ref="F12:F20" si="3">+E12/$E$12</f>
        <v>1</v>
      </c>
      <c r="G12" s="260">
        <f t="shared" si="0"/>
        <v>3.2793906175420773E-2</v>
      </c>
      <c r="H12" s="261">
        <v>4.6553386940784813E-2</v>
      </c>
      <c r="J12" s="259">
        <v>213984.15488815017</v>
      </c>
      <c r="K12" s="260">
        <f t="shared" ref="K12:K20" si="4">J12/$J$12</f>
        <v>1</v>
      </c>
      <c r="L12" s="259">
        <v>203873.3350117114</v>
      </c>
      <c r="M12" s="260">
        <f t="shared" ref="M12:M20" si="5">+L12/$L$12</f>
        <v>1</v>
      </c>
      <c r="N12" s="260">
        <f t="shared" si="1"/>
        <v>4.959363555738161E-2</v>
      </c>
      <c r="O12" s="261">
        <v>5.7131369032612955E-2</v>
      </c>
    </row>
    <row r="13" spans="1:15" s="20" customFormat="1" ht="15" customHeight="1" thickBot="1" x14ac:dyDescent="0.25">
      <c r="A13" s="298" t="s">
        <v>43</v>
      </c>
      <c r="B13" s="294"/>
      <c r="C13" s="262">
        <v>39492.547634291863</v>
      </c>
      <c r="D13" s="260">
        <f t="shared" si="2"/>
        <v>0.5493949027880245</v>
      </c>
      <c r="E13" s="262">
        <v>37506.960136688387</v>
      </c>
      <c r="F13" s="260">
        <f t="shared" si="3"/>
        <v>0.5388836521321011</v>
      </c>
      <c r="G13" s="260">
        <f t="shared" si="0"/>
        <v>5.2939174232390585E-2</v>
      </c>
      <c r="H13" s="132"/>
      <c r="J13" s="262">
        <v>117134.21563115394</v>
      </c>
      <c r="K13" s="260">
        <f t="shared" si="4"/>
        <v>0.54739667847079687</v>
      </c>
      <c r="L13" s="262">
        <v>110987.14934488248</v>
      </c>
      <c r="M13" s="260">
        <f t="shared" si="5"/>
        <v>0.54439267076543818</v>
      </c>
      <c r="N13" s="260">
        <f t="shared" si="1"/>
        <v>5.5385387610686454E-2</v>
      </c>
      <c r="O13" s="132"/>
    </row>
    <row r="14" spans="1:15" s="23" customFormat="1" ht="15" customHeight="1" thickBot="1" x14ac:dyDescent="0.25">
      <c r="A14" s="299" t="s">
        <v>2</v>
      </c>
      <c r="B14" s="300"/>
      <c r="C14" s="263">
        <v>32391.169221977278</v>
      </c>
      <c r="D14" s="260">
        <f t="shared" si="2"/>
        <v>0.4506050972119755</v>
      </c>
      <c r="E14" s="263">
        <v>32094.260810155247</v>
      </c>
      <c r="F14" s="260">
        <f t="shared" si="3"/>
        <v>0.46111634786789907</v>
      </c>
      <c r="G14" s="261">
        <f t="shared" si="0"/>
        <v>9.2511372540502457E-3</v>
      </c>
      <c r="H14" s="264">
        <v>1.9981122347422442E-2</v>
      </c>
      <c r="J14" s="263">
        <v>96849.939256996193</v>
      </c>
      <c r="K14" s="260">
        <f t="shared" si="4"/>
        <v>0.45260332152920296</v>
      </c>
      <c r="L14" s="263">
        <v>92886.185666828882</v>
      </c>
      <c r="M14" s="260">
        <f t="shared" si="5"/>
        <v>0.45560732923456165</v>
      </c>
      <c r="N14" s="261">
        <f t="shared" si="1"/>
        <v>4.2673230273280849E-2</v>
      </c>
      <c r="O14" s="264">
        <v>4.6260872559483524E-2</v>
      </c>
    </row>
    <row r="15" spans="1:15" s="20" customFormat="1" ht="15" customHeight="1" x14ac:dyDescent="0.2">
      <c r="A15" s="296" t="s">
        <v>44</v>
      </c>
      <c r="B15" s="294"/>
      <c r="C15" s="254">
        <v>22355.521727925847</v>
      </c>
      <c r="D15" s="256">
        <f t="shared" si="2"/>
        <v>0.31099562885187915</v>
      </c>
      <c r="E15" s="254">
        <v>22424.761466811298</v>
      </c>
      <c r="F15" s="260">
        <f t="shared" si="3"/>
        <v>0.32218919670874324</v>
      </c>
      <c r="G15" s="256">
        <f t="shared" si="0"/>
        <v>-3.0876466172417016E-3</v>
      </c>
      <c r="H15" s="256"/>
      <c r="J15" s="254">
        <v>68171.633324246941</v>
      </c>
      <c r="K15" s="256">
        <f t="shared" si="4"/>
        <v>0.31858262290439382</v>
      </c>
      <c r="L15" s="254">
        <v>64076.260566311234</v>
      </c>
      <c r="M15" s="256">
        <f t="shared" si="5"/>
        <v>0.31429446407314821</v>
      </c>
      <c r="N15" s="527">
        <f t="shared" si="1"/>
        <v>6.391404120247457E-2</v>
      </c>
      <c r="O15" s="256"/>
    </row>
    <row r="16" spans="1:15" s="20" customFormat="1" ht="15" customHeight="1" x14ac:dyDescent="0.2">
      <c r="A16" s="301" t="s">
        <v>45</v>
      </c>
      <c r="B16" s="294"/>
      <c r="C16" s="265">
        <v>-158.96279788728307</v>
      </c>
      <c r="D16" s="524">
        <f t="shared" si="2"/>
        <v>-2.2113881257020667E-3</v>
      </c>
      <c r="E16" s="265">
        <v>75.990265147536263</v>
      </c>
      <c r="F16" s="526">
        <f t="shared" si="3"/>
        <v>1.0917950017798126E-3</v>
      </c>
      <c r="G16" s="250" t="s">
        <v>16</v>
      </c>
      <c r="H16" s="250"/>
      <c r="J16" s="265">
        <v>-268.69728635613694</v>
      </c>
      <c r="K16" s="250">
        <f t="shared" si="4"/>
        <v>-1.2556877704173255E-3</v>
      </c>
      <c r="L16" s="265">
        <v>939.69196135551852</v>
      </c>
      <c r="M16" s="524">
        <f t="shared" si="5"/>
        <v>4.6091950244574083E-3</v>
      </c>
      <c r="N16" s="247" t="s">
        <v>16</v>
      </c>
      <c r="O16" s="250"/>
    </row>
    <row r="17" spans="1:15" s="20" customFormat="1" ht="25.5" customHeight="1" thickBot="1" x14ac:dyDescent="0.25">
      <c r="A17" s="302" t="s">
        <v>91</v>
      </c>
      <c r="B17" s="294"/>
      <c r="C17" s="266">
        <v>-96.867622131037805</v>
      </c>
      <c r="D17" s="525">
        <f t="shared" si="2"/>
        <v>-1.3475600089617483E-3</v>
      </c>
      <c r="E17" s="266">
        <v>-44.781421471740394</v>
      </c>
      <c r="F17" s="132">
        <v>-6.8477778822066237E-4</v>
      </c>
      <c r="G17" s="267">
        <f t="shared" si="0"/>
        <v>1.1631207529257805</v>
      </c>
      <c r="H17" s="267"/>
      <c r="J17" s="266">
        <v>-286.5330435261485</v>
      </c>
      <c r="K17" s="132">
        <f t="shared" si="4"/>
        <v>-1.3390386016007576E-3</v>
      </c>
      <c r="L17" s="266">
        <v>-166.28360760249871</v>
      </c>
      <c r="M17" s="247">
        <f t="shared" si="5"/>
        <v>-8.1562214888448569E-4</v>
      </c>
      <c r="N17" s="267">
        <f>+J17/L17-1</f>
        <v>0.72315869048924131</v>
      </c>
      <c r="O17" s="267"/>
    </row>
    <row r="18" spans="1:15" s="23" customFormat="1" ht="15" customHeight="1" thickBot="1" x14ac:dyDescent="0.25">
      <c r="A18" s="303" t="s">
        <v>151</v>
      </c>
      <c r="B18" s="304"/>
      <c r="C18" s="263">
        <v>10291.477914069756</v>
      </c>
      <c r="D18" s="261">
        <f t="shared" si="2"/>
        <v>0.14316841649476023</v>
      </c>
      <c r="E18" s="263">
        <v>9638.2904996681555</v>
      </c>
      <c r="F18" s="260">
        <f t="shared" si="3"/>
        <v>0.13847875609867799</v>
      </c>
      <c r="G18" s="261">
        <f t="shared" si="0"/>
        <v>6.7770048477381772E-2</v>
      </c>
      <c r="H18" s="261">
        <v>6.9966116127959888E-2</v>
      </c>
      <c r="J18" s="263">
        <v>29233.53626263154</v>
      </c>
      <c r="K18" s="261">
        <f t="shared" si="4"/>
        <v>0.13661542499682722</v>
      </c>
      <c r="L18" s="263">
        <v>28036.516746764639</v>
      </c>
      <c r="M18" s="260">
        <f t="shared" si="5"/>
        <v>0.13751929228584059</v>
      </c>
      <c r="N18" s="132">
        <f>+J18/L18-1</f>
        <v>4.269501545711929E-2</v>
      </c>
      <c r="O18" s="261">
        <v>2.8730665727791704E-2</v>
      </c>
    </row>
    <row r="19" spans="1:15" s="23" customFormat="1" ht="15" customHeight="1" x14ac:dyDescent="0.2">
      <c r="A19" s="305" t="s">
        <v>46</v>
      </c>
      <c r="B19" s="306"/>
      <c r="C19" s="254">
        <v>180.44941434482169</v>
      </c>
      <c r="D19" s="268">
        <f t="shared" si="2"/>
        <v>2.51029610371468E-3</v>
      </c>
      <c r="E19" s="254">
        <v>93.591052371408722</v>
      </c>
      <c r="F19" s="268">
        <f t="shared" si="3"/>
        <v>1.344675439571481E-3</v>
      </c>
      <c r="G19" s="268">
        <f t="shared" si="0"/>
        <v>0.92806267022965394</v>
      </c>
      <c r="H19" s="247"/>
      <c r="J19" s="254">
        <v>305.39507255279273</v>
      </c>
      <c r="K19" s="268">
        <f t="shared" si="4"/>
        <v>1.4271854507751903E-3</v>
      </c>
      <c r="L19" s="254">
        <v>66.740351681931301</v>
      </c>
      <c r="M19" s="268">
        <f t="shared" si="5"/>
        <v>3.2736184787528704E-4</v>
      </c>
      <c r="N19" s="256">
        <f>J19/L19-1</f>
        <v>3.5758684941942356</v>
      </c>
      <c r="O19" s="247"/>
    </row>
    <row r="20" spans="1:15" s="23" customFormat="1" ht="28.5" customHeight="1" thickBot="1" x14ac:dyDescent="0.25">
      <c r="A20" s="22" t="s">
        <v>152</v>
      </c>
      <c r="B20" s="294"/>
      <c r="C20" s="266">
        <v>-13.149827606948699</v>
      </c>
      <c r="D20" s="132">
        <f t="shared" si="2"/>
        <v>-1.8293193760753447E-4</v>
      </c>
      <c r="E20" s="266">
        <v>-132.801136356911</v>
      </c>
      <c r="F20" s="132">
        <f t="shared" si="3"/>
        <v>-1.9080288326886522E-3</v>
      </c>
      <c r="G20" s="250">
        <f t="shared" si="0"/>
        <v>-0.90098106109869613</v>
      </c>
      <c r="H20" s="132"/>
      <c r="J20" s="266">
        <v>-143.59237236357239</v>
      </c>
      <c r="K20" s="132">
        <f t="shared" si="4"/>
        <v>-6.7104207990833868E-4</v>
      </c>
      <c r="L20" s="266">
        <v>-74.692273958208602</v>
      </c>
      <c r="M20" s="132">
        <f t="shared" si="5"/>
        <v>-3.6636607702482496E-4</v>
      </c>
      <c r="N20" s="132">
        <f>J20/L20-1</f>
        <v>0.92245281545336777</v>
      </c>
      <c r="O20" s="132"/>
    </row>
    <row r="21" spans="1:15" s="23" customFormat="1" ht="15" customHeight="1" x14ac:dyDescent="0.2">
      <c r="A21" s="307" t="s">
        <v>47</v>
      </c>
      <c r="B21" s="294"/>
      <c r="C21" s="254">
        <v>1941.566420112739</v>
      </c>
      <c r="D21" s="255"/>
      <c r="E21" s="254">
        <v>1908.6332014138495</v>
      </c>
      <c r="F21" s="256"/>
      <c r="G21" s="256">
        <f t="shared" ref="G21:G29" si="6">+C21/E21-1</f>
        <v>1.7254870487683815E-2</v>
      </c>
      <c r="H21" s="255"/>
      <c r="J21" s="254">
        <v>5879.0586430503527</v>
      </c>
      <c r="K21" s="255"/>
      <c r="L21" s="254">
        <v>5580.4940194181954</v>
      </c>
      <c r="M21" s="256"/>
      <c r="N21" s="256">
        <f>+J21/L21-1</f>
        <v>5.350146825590274E-2</v>
      </c>
      <c r="O21" s="255"/>
    </row>
    <row r="22" spans="1:15" s="23" customFormat="1" ht="15" customHeight="1" thickBot="1" x14ac:dyDescent="0.25">
      <c r="A22" s="308" t="s">
        <v>48</v>
      </c>
      <c r="B22" s="309"/>
      <c r="C22" s="257">
        <v>619.5659305035108</v>
      </c>
      <c r="D22" s="132"/>
      <c r="E22" s="257">
        <v>849.99003337632507</v>
      </c>
      <c r="F22" s="132"/>
      <c r="G22" s="132">
        <f t="shared" si="6"/>
        <v>-0.27109035850399932</v>
      </c>
      <c r="H22" s="132"/>
      <c r="J22" s="257">
        <v>1829.8875517731037</v>
      </c>
      <c r="K22" s="132"/>
      <c r="L22" s="257">
        <v>2165.3704009690609</v>
      </c>
      <c r="M22" s="132"/>
      <c r="N22" s="132">
        <f>+J22/L22-1</f>
        <v>-0.15493092962101063</v>
      </c>
      <c r="O22" s="132"/>
    </row>
    <row r="23" spans="1:15" s="20" customFormat="1" ht="15" customHeight="1" x14ac:dyDescent="0.2">
      <c r="A23" s="307" t="s">
        <v>49</v>
      </c>
      <c r="B23" s="309"/>
      <c r="C23" s="254">
        <v>1322.0004896092282</v>
      </c>
      <c r="D23" s="256"/>
      <c r="E23" s="254">
        <v>1058.6431680375247</v>
      </c>
      <c r="F23" s="256"/>
      <c r="G23" s="527">
        <f t="shared" si="6"/>
        <v>0.24876873485133433</v>
      </c>
      <c r="H23" s="256"/>
      <c r="J23" s="254">
        <v>4049.1710912772496</v>
      </c>
      <c r="K23" s="256"/>
      <c r="L23" s="254">
        <v>3415.1236184491354</v>
      </c>
      <c r="M23" s="256"/>
      <c r="N23" s="256">
        <f>+J23/L23-1</f>
        <v>0.18565871800448797</v>
      </c>
      <c r="O23" s="256"/>
    </row>
    <row r="24" spans="1:15" s="20" customFormat="1" ht="15" customHeight="1" x14ac:dyDescent="0.2">
      <c r="A24" s="310" t="s">
        <v>50</v>
      </c>
      <c r="B24" s="294"/>
      <c r="C24" s="265">
        <v>64.969948445602583</v>
      </c>
      <c r="D24" s="250"/>
      <c r="E24" s="265">
        <v>-49.083816537136748</v>
      </c>
      <c r="F24" s="250"/>
      <c r="G24" s="247" t="s">
        <v>16</v>
      </c>
      <c r="H24" s="250"/>
      <c r="J24" s="265">
        <v>62.303058373851997</v>
      </c>
      <c r="K24" s="250"/>
      <c r="L24" s="265">
        <v>-249.09250352781689</v>
      </c>
      <c r="M24" s="250"/>
      <c r="N24" s="250" t="s">
        <v>16</v>
      </c>
      <c r="O24" s="250"/>
    </row>
    <row r="25" spans="1:15" s="20" customFormat="1" ht="25.5" customHeight="1" x14ac:dyDescent="0.2">
      <c r="A25" s="310" t="s">
        <v>51</v>
      </c>
      <c r="B25" s="294"/>
      <c r="C25" s="265">
        <v>-136.46437410276761</v>
      </c>
      <c r="D25" s="249"/>
      <c r="E25" s="265">
        <v>-100.2348454241337</v>
      </c>
      <c r="F25" s="250"/>
      <c r="G25" s="250">
        <f t="shared" si="6"/>
        <v>0.36144644634640066</v>
      </c>
      <c r="H25" s="249"/>
      <c r="J25" s="265">
        <v>-274.62064095393481</v>
      </c>
      <c r="K25" s="249"/>
      <c r="L25" s="265">
        <v>-147.44783958139251</v>
      </c>
      <c r="M25" s="250"/>
      <c r="N25" s="250">
        <f>+J25/L25-1</f>
        <v>0.86249348741621801</v>
      </c>
      <c r="O25" s="249"/>
    </row>
    <row r="26" spans="1:15" s="23" customFormat="1" ht="15" customHeight="1" thickBot="1" x14ac:dyDescent="0.25">
      <c r="A26" s="308" t="s">
        <v>52</v>
      </c>
      <c r="B26" s="309"/>
      <c r="C26" s="266">
        <v>38.999411104537302</v>
      </c>
      <c r="D26" s="267"/>
      <c r="E26" s="266">
        <v>-86.098911764350802</v>
      </c>
      <c r="F26" s="132"/>
      <c r="G26" s="250" t="s">
        <v>16</v>
      </c>
      <c r="H26" s="132"/>
      <c r="J26" s="266">
        <v>-249.28984738793039</v>
      </c>
      <c r="K26" s="267"/>
      <c r="L26" s="266">
        <v>-100.80222095119839</v>
      </c>
      <c r="M26" s="132"/>
      <c r="N26" s="250">
        <f>+J26/L26-1</f>
        <v>1.4730590758374227</v>
      </c>
      <c r="O26" s="132"/>
    </row>
    <row r="27" spans="1:15" s="20" customFormat="1" ht="15" customHeight="1" thickBot="1" x14ac:dyDescent="0.25">
      <c r="A27" s="302" t="s">
        <v>53</v>
      </c>
      <c r="B27" s="306"/>
      <c r="C27" s="269">
        <v>1289.5054750566003</v>
      </c>
      <c r="D27" s="270"/>
      <c r="E27" s="269">
        <v>823.22559430446267</v>
      </c>
      <c r="F27" s="271"/>
      <c r="G27" s="260">
        <f t="shared" si="6"/>
        <v>0.56640595722256926</v>
      </c>
      <c r="H27" s="260"/>
      <c r="J27" s="269">
        <v>3587.5636613092365</v>
      </c>
      <c r="K27" s="270"/>
      <c r="L27" s="269">
        <v>2917.7810543887272</v>
      </c>
      <c r="M27" s="271"/>
      <c r="N27" s="260">
        <f>+J27/L27-1</f>
        <v>0.22955204466526635</v>
      </c>
      <c r="O27" s="260"/>
    </row>
    <row r="28" spans="1:15" s="20" customFormat="1" ht="15" customHeight="1" x14ac:dyDescent="0.2">
      <c r="A28" s="311" t="s">
        <v>54</v>
      </c>
      <c r="B28" s="294"/>
      <c r="C28" s="254">
        <v>8834.6728522752819</v>
      </c>
      <c r="D28" s="256"/>
      <c r="E28" s="254">
        <v>8854.2749893491964</v>
      </c>
      <c r="F28" s="256"/>
      <c r="G28" s="256">
        <f t="shared" si="6"/>
        <v>-2.2138613378841487E-3</v>
      </c>
      <c r="H28" s="256"/>
      <c r="J28" s="254">
        <v>25484.169901133082</v>
      </c>
      <c r="K28" s="256"/>
      <c r="L28" s="254">
        <v>25126.687614652186</v>
      </c>
      <c r="M28" s="256"/>
      <c r="N28" s="256">
        <f>+J28/L28-1</f>
        <v>1.4227195082906041E-2</v>
      </c>
      <c r="O28" s="256"/>
    </row>
    <row r="29" spans="1:15" s="20" customFormat="1" ht="15" customHeight="1" x14ac:dyDescent="0.2">
      <c r="A29" s="312" t="s">
        <v>55</v>
      </c>
      <c r="B29" s="294"/>
      <c r="C29" s="265">
        <v>2697.5235725940806</v>
      </c>
      <c r="D29" s="249"/>
      <c r="E29" s="265">
        <v>2731.1194946034429</v>
      </c>
      <c r="F29" s="250"/>
      <c r="G29" s="250">
        <f t="shared" si="6"/>
        <v>-1.2301154188143815E-2</v>
      </c>
      <c r="H29" s="249"/>
      <c r="J29" s="265">
        <v>8358.5004117809876</v>
      </c>
      <c r="K29" s="249"/>
      <c r="L29" s="265">
        <v>8074.412961742677</v>
      </c>
      <c r="M29" s="250"/>
      <c r="N29" s="250">
        <f>+J29/L29-1</f>
        <v>3.5183666154350091E-2</v>
      </c>
      <c r="O29" s="249"/>
    </row>
    <row r="30" spans="1:15" s="20" customFormat="1" ht="15" customHeight="1" thickBot="1" x14ac:dyDescent="0.25">
      <c r="A30" s="302" t="s">
        <v>56</v>
      </c>
      <c r="B30" s="304"/>
      <c r="C30" s="257">
        <v>0</v>
      </c>
      <c r="D30" s="132"/>
      <c r="E30" s="257">
        <v>0</v>
      </c>
      <c r="F30" s="132"/>
      <c r="G30" s="132" t="s">
        <v>16</v>
      </c>
      <c r="H30" s="132"/>
      <c r="J30" s="257">
        <v>0</v>
      </c>
      <c r="K30" s="132"/>
      <c r="L30" s="257">
        <v>0</v>
      </c>
      <c r="M30" s="132"/>
      <c r="N30" s="132" t="s">
        <v>16</v>
      </c>
      <c r="O30" s="132"/>
    </row>
    <row r="31" spans="1:15" s="20" customFormat="1" ht="15" customHeight="1" thickBot="1" x14ac:dyDescent="0.25">
      <c r="A31" s="313" t="s">
        <v>57</v>
      </c>
      <c r="B31" s="22"/>
      <c r="C31" s="257">
        <v>6137.1492796812026</v>
      </c>
      <c r="D31" s="272"/>
      <c r="E31" s="257">
        <v>6123.1554947457498</v>
      </c>
      <c r="F31" s="273"/>
      <c r="G31" s="273">
        <f>+C31/E31-1</f>
        <v>2.2853878114741377E-3</v>
      </c>
      <c r="H31" s="274"/>
      <c r="J31" s="257">
        <v>17125.669489352098</v>
      </c>
      <c r="K31" s="272"/>
      <c r="L31" s="257">
        <v>17052.274652909509</v>
      </c>
      <c r="M31" s="273"/>
      <c r="N31" s="273">
        <f>+J31/L31-1</f>
        <v>4.3041082750836512E-3</v>
      </c>
      <c r="O31" s="274"/>
    </row>
    <row r="32" spans="1:15" s="20" customFormat="1" ht="24.75" customHeight="1" thickBot="1" x14ac:dyDescent="0.3">
      <c r="A32" s="314" t="s">
        <v>58</v>
      </c>
      <c r="B32" s="304"/>
      <c r="C32" s="259">
        <v>5897.6813433853922</v>
      </c>
      <c r="D32" s="273">
        <f>+C32/$C$12</f>
        <v>8.2044746728633336E-2</v>
      </c>
      <c r="E32" s="259">
        <v>5858.4167348012588</v>
      </c>
      <c r="F32" s="528">
        <f>+E32/$E$12</f>
        <v>8.4171177676257924E-2</v>
      </c>
      <c r="G32" s="528">
        <f>+C32/E32-1</f>
        <v>6.7022559782896618E-3</v>
      </c>
      <c r="H32" s="504">
        <v>9.6456940326645757E-3</v>
      </c>
      <c r="J32" s="259">
        <v>16343.212087154656</v>
      </c>
      <c r="K32" s="273">
        <f>J32/$J$12</f>
        <v>7.6375805001530503E-2</v>
      </c>
      <c r="L32" s="259">
        <v>16445.327346542519</v>
      </c>
      <c r="M32" s="528">
        <f>+L32/$L$12</f>
        <v>8.0664434834490858E-2</v>
      </c>
      <c r="N32" s="528">
        <f>+J32/L32-1</f>
        <v>-6.2093783380561263E-3</v>
      </c>
      <c r="O32" s="504">
        <v>-3.375309804232518E-2</v>
      </c>
    </row>
    <row r="33" spans="1:15" s="20" customFormat="1" ht="15" customHeight="1" thickBot="1" x14ac:dyDescent="0.3">
      <c r="A33" s="315" t="s">
        <v>25</v>
      </c>
      <c r="B33" s="39"/>
      <c r="C33" s="275">
        <v>239.4679362958108</v>
      </c>
      <c r="D33" s="276">
        <f>+C33/$C$12</f>
        <v>3.3313237930451601E-3</v>
      </c>
      <c r="E33" s="275">
        <v>264.7387599444906</v>
      </c>
      <c r="F33" s="273">
        <f>+E33/$E$12</f>
        <v>3.8036510903548507E-3</v>
      </c>
      <c r="G33" s="273">
        <f>+C33/E33-1</f>
        <v>-9.545570000395287E-2</v>
      </c>
      <c r="H33" s="274"/>
      <c r="J33" s="275">
        <v>782.45740219744266</v>
      </c>
      <c r="K33" s="276">
        <f>J33/$J$12</f>
        <v>3.6566137460338328E-3</v>
      </c>
      <c r="L33" s="275">
        <v>606.94730636698887</v>
      </c>
      <c r="M33" s="273">
        <f>+L33/$L$12</f>
        <v>2.9770803834259299E-3</v>
      </c>
      <c r="N33" s="273">
        <f>+J33/L33-1</f>
        <v>0.28916858842492688</v>
      </c>
      <c r="O33" s="274"/>
    </row>
    <row r="34" spans="1:15" s="20" customFormat="1" ht="12.95" customHeight="1" x14ac:dyDescent="0.25">
      <c r="A34" s="316"/>
      <c r="B34" s="317"/>
      <c r="C34" s="318"/>
      <c r="D34" s="319"/>
      <c r="E34" s="318"/>
      <c r="F34" s="320"/>
      <c r="G34" s="321"/>
      <c r="H34" s="321"/>
      <c r="J34" s="318"/>
      <c r="K34" s="319"/>
      <c r="L34" s="318"/>
      <c r="M34" s="320"/>
      <c r="N34" s="321"/>
      <c r="O34" s="321"/>
    </row>
    <row r="35" spans="1:15" s="20" customFormat="1" ht="30.95" customHeight="1" x14ac:dyDescent="0.25">
      <c r="A35" s="507" t="s">
        <v>166</v>
      </c>
      <c r="C35" s="291">
        <f>+C6</f>
        <v>2025</v>
      </c>
      <c r="D35" s="322" t="str">
        <f>D6</f>
        <v>% de Ing.</v>
      </c>
      <c r="E35" s="291">
        <f>+E6</f>
        <v>2024</v>
      </c>
      <c r="F35" s="322" t="str">
        <f>D35</f>
        <v>% de Ing.</v>
      </c>
      <c r="G35" s="292" t="s">
        <v>102</v>
      </c>
      <c r="H35" s="292" t="s">
        <v>156</v>
      </c>
      <c r="J35" s="291">
        <f>+J6</f>
        <v>2025</v>
      </c>
      <c r="K35" s="322" t="str">
        <f>K6</f>
        <v>% de Ing.</v>
      </c>
      <c r="L35" s="291">
        <f>+L6</f>
        <v>2024</v>
      </c>
      <c r="M35" s="322" t="str">
        <f>K35</f>
        <v>% de Ing.</v>
      </c>
      <c r="N35" s="292" t="s">
        <v>102</v>
      </c>
      <c r="O35" s="292" t="s">
        <v>156</v>
      </c>
    </row>
    <row r="36" spans="1:15" s="20" customFormat="1" ht="15" customHeight="1" thickBot="1" x14ac:dyDescent="0.25">
      <c r="A36" s="323" t="s">
        <v>153</v>
      </c>
      <c r="B36" s="324"/>
      <c r="C36" s="277">
        <v>10291.477914069756</v>
      </c>
      <c r="D36" s="267">
        <f>+C36/C$12</f>
        <v>0.14316841649476023</v>
      </c>
      <c r="E36" s="277">
        <v>9638.2904996681555</v>
      </c>
      <c r="F36" s="267">
        <f>+E36/$E$12</f>
        <v>0.13847875609867799</v>
      </c>
      <c r="G36" s="267">
        <f>C36/E36-1</f>
        <v>6.7770048477381772E-2</v>
      </c>
      <c r="H36" s="498">
        <v>6.9966116127959888E-2</v>
      </c>
      <c r="J36" s="277">
        <v>29233.53626263154</v>
      </c>
      <c r="K36" s="267">
        <f>+J36/J$12</f>
        <v>0.13661542499682722</v>
      </c>
      <c r="L36" s="277">
        <v>28036.516746764639</v>
      </c>
      <c r="M36" s="267">
        <f>+L36/$L$12</f>
        <v>0.13751929228584059</v>
      </c>
      <c r="N36" s="267">
        <v>4.269501545711929E-2</v>
      </c>
      <c r="O36" s="498">
        <v>2.8730665727791704E-2</v>
      </c>
    </row>
    <row r="37" spans="1:15" s="20" customFormat="1" ht="15" customHeight="1" x14ac:dyDescent="0.2">
      <c r="A37" s="325" t="s">
        <v>59</v>
      </c>
      <c r="B37" s="23"/>
      <c r="C37" s="278">
        <v>3214.7019962205131</v>
      </c>
      <c r="D37" s="279"/>
      <c r="E37" s="278">
        <v>2858.4514905862407</v>
      </c>
      <c r="F37" s="280"/>
      <c r="G37" s="281">
        <f t="shared" ref="G37:G40" si="7">C37/E37-1</f>
        <v>0.12463059345506289</v>
      </c>
      <c r="H37" s="282"/>
      <c r="J37" s="278">
        <v>9445.3850827627612</v>
      </c>
      <c r="K37" s="279"/>
      <c r="L37" s="278">
        <v>8109.9113507706134</v>
      </c>
      <c r="M37" s="280"/>
      <c r="N37" s="281">
        <v>0.16467180394829461</v>
      </c>
      <c r="O37" s="282"/>
    </row>
    <row r="38" spans="1:15" s="20" customFormat="1" ht="15" customHeight="1" thickBot="1" x14ac:dyDescent="0.25">
      <c r="A38" s="24" t="s">
        <v>60</v>
      </c>
      <c r="B38" s="317"/>
      <c r="C38" s="283">
        <v>942.53426830176784</v>
      </c>
      <c r="D38" s="267"/>
      <c r="E38" s="283">
        <v>1504.1735087793606</v>
      </c>
      <c r="F38" s="284"/>
      <c r="G38" s="267">
        <f t="shared" si="7"/>
        <v>-0.37338727028463892</v>
      </c>
      <c r="H38" s="257"/>
      <c r="J38" s="283">
        <v>2260.0080245969598</v>
      </c>
      <c r="K38" s="267"/>
      <c r="L38" s="283">
        <v>3897.2282576397633</v>
      </c>
      <c r="M38" s="284"/>
      <c r="N38" s="267">
        <v>-0.42009862517889462</v>
      </c>
      <c r="O38" s="257"/>
    </row>
    <row r="39" spans="1:15" s="23" customFormat="1" ht="15" customHeight="1" thickBot="1" x14ac:dyDescent="0.25">
      <c r="A39" s="326" t="s">
        <v>167</v>
      </c>
      <c r="B39" s="317"/>
      <c r="C39" s="275">
        <v>14448.714178592038</v>
      </c>
      <c r="D39" s="267">
        <f>+C39/$C$12</f>
        <v>0.20100121154672781</v>
      </c>
      <c r="E39" s="275">
        <v>14000.915499033754</v>
      </c>
      <c r="F39" s="267">
        <f>+E39/$E$12</f>
        <v>0.20115905020871172</v>
      </c>
      <c r="G39" s="267">
        <f t="shared" si="7"/>
        <v>3.1983528476347667E-2</v>
      </c>
      <c r="H39" s="285">
        <v>4.0484644090184929E-2</v>
      </c>
      <c r="J39" s="275">
        <v>40938.92936999126</v>
      </c>
      <c r="K39" s="267">
        <f>+J39/$J$12</f>
        <v>0.19131757391751786</v>
      </c>
      <c r="L39" s="275">
        <v>40043.656355175015</v>
      </c>
      <c r="M39" s="267">
        <f>+L39/$L$12</f>
        <v>0.1964143881438675</v>
      </c>
      <c r="N39" s="267">
        <v>2.2357424279028093E-2</v>
      </c>
      <c r="O39" s="285">
        <v>2.5739319944097172E-2</v>
      </c>
    </row>
    <row r="40" spans="1:15" s="20" customFormat="1" ht="15" customHeight="1" thickBot="1" x14ac:dyDescent="0.3">
      <c r="A40" s="328" t="s">
        <v>160</v>
      </c>
      <c r="B40" s="327"/>
      <c r="C40" s="329">
        <v>7669.1484149750704</v>
      </c>
      <c r="D40" s="330"/>
      <c r="E40" s="329">
        <v>6945.4744165592401</v>
      </c>
      <c r="F40" s="331"/>
      <c r="G40" s="286">
        <f t="shared" si="7"/>
        <v>0.10419360219518814</v>
      </c>
      <c r="H40" s="332"/>
      <c r="J40" s="329">
        <v>17301.1484722934</v>
      </c>
      <c r="K40" s="330"/>
      <c r="L40" s="329">
        <v>15638.375566066299</v>
      </c>
      <c r="M40" s="331"/>
      <c r="N40" s="286">
        <v>0.10632644670813196</v>
      </c>
      <c r="O40" s="332"/>
    </row>
    <row r="41" spans="1:15" s="20" customFormat="1" ht="8.25" customHeight="1" x14ac:dyDescent="0.25">
      <c r="A41" s="23"/>
      <c r="B41" s="23"/>
      <c r="C41" s="23"/>
      <c r="D41" s="23"/>
      <c r="E41" s="23"/>
      <c r="F41" s="23"/>
      <c r="G41" s="23"/>
      <c r="H41" s="23"/>
    </row>
    <row r="42" spans="1:15" s="20" customFormat="1" ht="11.25" x14ac:dyDescent="0.25">
      <c r="A42" s="25"/>
      <c r="B42" s="22"/>
      <c r="C42" s="26"/>
      <c r="D42" s="27"/>
      <c r="E42" s="26"/>
      <c r="F42" s="27"/>
      <c r="G42" s="28"/>
      <c r="H42" s="29"/>
    </row>
    <row r="43" spans="1:15" s="30" customFormat="1" ht="18" customHeight="1" x14ac:dyDescent="0.2">
      <c r="A43" s="548"/>
      <c r="B43" s="548"/>
      <c r="C43" s="548"/>
      <c r="D43" s="548"/>
      <c r="E43" s="548"/>
      <c r="F43" s="548"/>
      <c r="G43" s="548"/>
      <c r="H43" s="548"/>
    </row>
    <row r="44" spans="1:15" s="20" customFormat="1" ht="11.1" customHeight="1" x14ac:dyDescent="0.25">
      <c r="A44" s="31"/>
    </row>
    <row r="45" spans="1:15" s="20" customFormat="1" ht="11.1" customHeight="1" x14ac:dyDescent="0.25">
      <c r="A45" s="548"/>
      <c r="B45" s="548"/>
      <c r="C45" s="548"/>
      <c r="D45" s="548"/>
      <c r="E45" s="548"/>
      <c r="F45" s="548"/>
      <c r="G45" s="548"/>
      <c r="H45" s="548"/>
    </row>
    <row r="46" spans="1:15" s="20" customFormat="1" ht="11.1" customHeight="1" x14ac:dyDescent="0.25">
      <c r="A46" s="547"/>
      <c r="B46" s="547"/>
      <c r="C46" s="547"/>
      <c r="D46" s="547"/>
      <c r="E46" s="547"/>
      <c r="F46" s="547"/>
      <c r="G46" s="547"/>
      <c r="H46" s="547"/>
    </row>
    <row r="47" spans="1:15" s="20" customFormat="1" ht="11.1" customHeight="1" x14ac:dyDescent="0.25">
      <c r="A47" s="547"/>
      <c r="B47" s="547"/>
      <c r="C47" s="547"/>
      <c r="D47" s="547"/>
      <c r="E47" s="547"/>
      <c r="F47" s="547"/>
      <c r="G47" s="547"/>
      <c r="H47" s="547"/>
    </row>
    <row r="48" spans="1:15" s="20" customFormat="1" ht="11.1" customHeight="1" x14ac:dyDescent="0.25">
      <c r="A48" s="549"/>
      <c r="B48" s="549"/>
      <c r="C48" s="549"/>
      <c r="D48" s="549"/>
      <c r="E48" s="549"/>
      <c r="F48" s="549"/>
      <c r="G48" s="549"/>
      <c r="H48" s="549"/>
    </row>
    <row r="49" spans="1:8" s="20" customFormat="1" ht="11.1" customHeight="1" x14ac:dyDescent="0.25">
      <c r="A49" s="546"/>
      <c r="B49" s="546"/>
      <c r="C49" s="546"/>
      <c r="D49" s="546"/>
      <c r="E49" s="546"/>
      <c r="F49" s="546"/>
      <c r="G49" s="546"/>
      <c r="H49" s="546"/>
    </row>
    <row r="50" spans="1:8" s="20" customFormat="1" ht="11.1" customHeight="1" x14ac:dyDescent="0.25">
      <c r="A50" s="546"/>
      <c r="B50" s="546"/>
      <c r="C50" s="546"/>
      <c r="D50" s="546"/>
      <c r="E50" s="546"/>
      <c r="F50" s="546"/>
      <c r="G50" s="546"/>
      <c r="H50" s="546"/>
    </row>
    <row r="51" spans="1:8" s="20" customFormat="1" ht="11.1" customHeight="1" x14ac:dyDescent="0.25">
      <c r="A51" s="546"/>
      <c r="B51" s="546"/>
      <c r="C51" s="546"/>
      <c r="D51" s="546"/>
      <c r="E51" s="546"/>
      <c r="F51" s="546"/>
      <c r="G51" s="546"/>
      <c r="H51" s="546"/>
    </row>
    <row r="52" spans="1:8" s="32" customFormat="1" ht="15.75" customHeight="1" x14ac:dyDescent="0.25">
      <c r="A52" s="546"/>
      <c r="B52" s="546"/>
      <c r="C52" s="546"/>
      <c r="D52" s="546"/>
      <c r="E52" s="546"/>
      <c r="F52" s="546"/>
      <c r="G52" s="546"/>
      <c r="H52" s="546"/>
    </row>
    <row r="53" spans="1:8" s="32" customFormat="1" ht="15.75" customHeight="1" x14ac:dyDescent="0.25">
      <c r="A53" s="547"/>
      <c r="B53" s="547"/>
      <c r="C53" s="547"/>
      <c r="D53" s="547"/>
      <c r="E53" s="547"/>
      <c r="F53" s="547"/>
      <c r="G53" s="547"/>
      <c r="H53" s="547"/>
    </row>
    <row r="54" spans="1:8" s="32" customFormat="1" ht="15.75" customHeight="1" x14ac:dyDescent="0.25">
      <c r="B54" s="33"/>
      <c r="C54" s="34"/>
      <c r="D54" s="34"/>
      <c r="E54" s="34"/>
      <c r="F54" s="34"/>
      <c r="G54" s="34"/>
      <c r="H54" s="34"/>
    </row>
    <row r="55" spans="1:8" s="32" customFormat="1" ht="15.75" customHeight="1" x14ac:dyDescent="0.25">
      <c r="A55" s="35"/>
      <c r="B55" s="33"/>
      <c r="C55" s="34"/>
      <c r="D55" s="34"/>
      <c r="E55" s="34"/>
      <c r="F55" s="34"/>
      <c r="G55" s="34"/>
      <c r="H55" s="34"/>
    </row>
    <row r="56" spans="1:8" ht="18" x14ac:dyDescent="0.25">
      <c r="A56" s="35"/>
      <c r="B56" s="33"/>
      <c r="C56" s="34"/>
      <c r="D56" s="34"/>
      <c r="E56" s="34"/>
      <c r="F56" s="34"/>
      <c r="G56" s="34"/>
      <c r="H56" s="34"/>
    </row>
    <row r="57" spans="1:8" ht="16.5" x14ac:dyDescent="0.25">
      <c r="A57" s="37"/>
      <c r="B57" s="33"/>
      <c r="C57" s="34"/>
      <c r="D57" s="34"/>
      <c r="E57" s="34"/>
      <c r="F57" s="34"/>
      <c r="G57" s="34"/>
      <c r="H57" s="34"/>
    </row>
  </sheetData>
  <mergeCells count="15">
    <mergeCell ref="J5:O5"/>
    <mergeCell ref="A43:H43"/>
    <mergeCell ref="C5:H5"/>
    <mergeCell ref="A1:O1"/>
    <mergeCell ref="A2:O2"/>
    <mergeCell ref="A3:O3"/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  <ignoredErrors>
    <ignoredError sqref="D35 K35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0"/>
  <sheetViews>
    <sheetView showGridLines="0" workbookViewId="0">
      <selection activeCell="J26" sqref="J26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.140625" customWidth="1"/>
    <col min="8" max="8" width="15.5703125" customWidth="1"/>
    <col min="9" max="9" width="2.7109375" customWidth="1"/>
    <col min="10" max="13" width="7.7109375" customWidth="1"/>
    <col min="14" max="14" width="12.5703125" customWidth="1"/>
    <col min="15" max="15" width="17.42578125" customWidth="1"/>
    <col min="16" max="16" width="11.42578125" customWidth="1"/>
  </cols>
  <sheetData>
    <row r="1" spans="1:15" x14ac:dyDescent="0.25">
      <c r="A1" s="551" t="s">
        <v>61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</row>
    <row r="2" spans="1:15" x14ac:dyDescent="0.25">
      <c r="A2" s="551" t="s">
        <v>62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</row>
    <row r="3" spans="1:15" x14ac:dyDescent="0.25">
      <c r="A3" s="553" t="s">
        <v>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" customHeight="1" x14ac:dyDescent="0.3">
      <c r="A5" s="40"/>
      <c r="B5" s="41"/>
      <c r="C5" s="550" t="s">
        <v>189</v>
      </c>
      <c r="D5" s="550"/>
      <c r="E5" s="550"/>
      <c r="F5" s="550"/>
      <c r="G5" s="550"/>
      <c r="H5" s="550"/>
      <c r="J5" s="550" t="s">
        <v>188</v>
      </c>
      <c r="K5" s="550"/>
      <c r="L5" s="550"/>
      <c r="M5" s="550"/>
      <c r="N5" s="550"/>
      <c r="O5" s="550"/>
    </row>
    <row r="6" spans="1:15" x14ac:dyDescent="0.25">
      <c r="A6" s="345"/>
      <c r="B6" s="346"/>
      <c r="C6" s="347">
        <v>2025</v>
      </c>
      <c r="D6" s="348" t="s">
        <v>116</v>
      </c>
      <c r="E6" s="347">
        <v>2024</v>
      </c>
      <c r="F6" s="348" t="str">
        <f>D6</f>
        <v>% de Ing.</v>
      </c>
      <c r="G6" s="347" t="s">
        <v>102</v>
      </c>
      <c r="H6" s="347" t="s">
        <v>157</v>
      </c>
      <c r="J6" s="347">
        <v>2025</v>
      </c>
      <c r="K6" s="348" t="s">
        <v>116</v>
      </c>
      <c r="L6" s="347">
        <v>2024</v>
      </c>
      <c r="M6" s="348" t="str">
        <f>K6</f>
        <v>% de Ing.</v>
      </c>
      <c r="N6" s="347" t="s">
        <v>102</v>
      </c>
      <c r="O6" s="347" t="s">
        <v>157</v>
      </c>
    </row>
    <row r="7" spans="1:15" x14ac:dyDescent="0.25">
      <c r="A7" s="349" t="s">
        <v>92</v>
      </c>
      <c r="B7" s="294"/>
      <c r="C7" s="246">
        <v>3162.8537656814324</v>
      </c>
      <c r="D7" s="246"/>
      <c r="E7" s="246">
        <v>3250.4142661784581</v>
      </c>
      <c r="F7" s="246"/>
      <c r="G7" s="247">
        <v>-2.6938258734623188E-2</v>
      </c>
      <c r="H7" s="247">
        <v>-2.6938258734623188E-2</v>
      </c>
      <c r="J7" s="246">
        <v>9345.7448210677758</v>
      </c>
      <c r="K7" s="246"/>
      <c r="L7" s="246">
        <v>9834.8501807954617</v>
      </c>
      <c r="M7" s="246"/>
      <c r="N7" s="247">
        <v>-4.9731856686822007E-2</v>
      </c>
      <c r="O7" s="247">
        <v>-4.9731856686822229E-2</v>
      </c>
    </row>
    <row r="8" spans="1:15" x14ac:dyDescent="0.25">
      <c r="A8" s="350" t="s">
        <v>93</v>
      </c>
      <c r="B8" s="294"/>
      <c r="C8" s="249">
        <v>612.0545692807674</v>
      </c>
      <c r="D8" s="249"/>
      <c r="E8" s="249">
        <v>629.03078688830306</v>
      </c>
      <c r="F8" s="249"/>
      <c r="G8" s="250">
        <v>-2.6987896238773623E-2</v>
      </c>
      <c r="H8" s="250">
        <v>-2.6987896238773623E-2</v>
      </c>
      <c r="J8" s="249">
        <v>1802.228573510929</v>
      </c>
      <c r="K8" s="249"/>
      <c r="L8" s="249">
        <v>1904.4630850516241</v>
      </c>
      <c r="M8" s="249"/>
      <c r="N8" s="250">
        <v>-5.3681540137557437E-2</v>
      </c>
      <c r="O8" s="250">
        <v>-5.3681540137557326E-2</v>
      </c>
    </row>
    <row r="9" spans="1:15" ht="15.75" thickBot="1" x14ac:dyDescent="0.3">
      <c r="A9" s="351" t="s">
        <v>40</v>
      </c>
      <c r="B9" s="294"/>
      <c r="C9" s="333">
        <v>68.631673972606734</v>
      </c>
      <c r="D9" s="333"/>
      <c r="E9" s="333">
        <v>67.163903642896003</v>
      </c>
      <c r="F9" s="334"/>
      <c r="G9" s="267">
        <v>2.1853558981841159E-2</v>
      </c>
      <c r="H9" s="334"/>
      <c r="J9" s="333">
        <v>70.017468507399187</v>
      </c>
      <c r="K9" s="333"/>
      <c r="L9" s="333">
        <v>65.500004598025541</v>
      </c>
      <c r="M9" s="334"/>
      <c r="N9" s="267">
        <v>6.8968909805386724E-2</v>
      </c>
      <c r="O9" s="334"/>
    </row>
    <row r="10" spans="1:15" x14ac:dyDescent="0.25">
      <c r="A10" s="352" t="s">
        <v>41</v>
      </c>
      <c r="B10" s="294"/>
      <c r="C10" s="254">
        <v>42449.724217331743</v>
      </c>
      <c r="D10" s="255"/>
      <c r="E10" s="269">
        <v>42533.094980165115</v>
      </c>
      <c r="F10" s="335"/>
      <c r="G10" s="255"/>
      <c r="H10" s="335"/>
      <c r="J10" s="254">
        <v>127409.18002593493</v>
      </c>
      <c r="K10" s="255"/>
      <c r="L10" s="269">
        <v>125455.27273928613</v>
      </c>
      <c r="M10" s="335"/>
      <c r="N10" s="255"/>
      <c r="O10" s="335"/>
    </row>
    <row r="11" spans="1:15" ht="15.75" thickBot="1" x14ac:dyDescent="0.3">
      <c r="A11" s="351" t="s">
        <v>146</v>
      </c>
      <c r="B11" s="294"/>
      <c r="C11" s="266">
        <v>17.510345352430701</v>
      </c>
      <c r="D11" s="334"/>
      <c r="E11" s="336">
        <v>12.5171351759678</v>
      </c>
      <c r="F11" s="253"/>
      <c r="G11" s="334"/>
      <c r="H11" s="253"/>
      <c r="J11" s="266">
        <v>33.155490790653502</v>
      </c>
      <c r="K11" s="334"/>
      <c r="L11" s="336">
        <v>1.1022341713888999</v>
      </c>
      <c r="M11" s="253"/>
      <c r="N11" s="334"/>
      <c r="O11" s="253"/>
    </row>
    <row r="12" spans="1:15" ht="15.75" thickBot="1" x14ac:dyDescent="0.3">
      <c r="A12" s="353" t="s">
        <v>94</v>
      </c>
      <c r="B12" s="309"/>
      <c r="C12" s="337">
        <v>42467.234562684171</v>
      </c>
      <c r="D12" s="338">
        <f t="shared" ref="D12:D20" si="0">+C12/$C$12</f>
        <v>1</v>
      </c>
      <c r="E12" s="339">
        <v>42545.612115341079</v>
      </c>
      <c r="F12" s="338">
        <f t="shared" ref="F12:F20" si="1">+E12/$E$12</f>
        <v>1</v>
      </c>
      <c r="G12" s="338">
        <f>C12/E12-1</f>
        <v>-1.8422006115325074E-3</v>
      </c>
      <c r="H12" s="338">
        <v>-1.6132725039341711E-3</v>
      </c>
      <c r="J12" s="337">
        <v>127442.33551672558</v>
      </c>
      <c r="K12" s="338">
        <f>+J12/$J$12</f>
        <v>1</v>
      </c>
      <c r="L12" s="339">
        <v>125456.3749734575</v>
      </c>
      <c r="M12" s="338">
        <f>L12/$L$12</f>
        <v>1</v>
      </c>
      <c r="N12" s="338">
        <v>1.5829889423221832E-2</v>
      </c>
      <c r="O12" s="338">
        <v>-4.917380871208521E-3</v>
      </c>
    </row>
    <row r="13" spans="1:15" ht="15.75" thickBot="1" x14ac:dyDescent="0.3">
      <c r="A13" s="352" t="s">
        <v>43</v>
      </c>
      <c r="B13" s="309"/>
      <c r="C13" s="340">
        <v>22304.232420591219</v>
      </c>
      <c r="D13" s="132">
        <f t="shared" si="0"/>
        <v>0.5252103804326802</v>
      </c>
      <c r="E13" s="266">
        <v>21854.824398417895</v>
      </c>
      <c r="F13" s="132">
        <f t="shared" si="1"/>
        <v>0.5136798676011407</v>
      </c>
      <c r="G13" s="132"/>
      <c r="H13" s="132"/>
      <c r="J13" s="340">
        <v>66990.105385895164</v>
      </c>
      <c r="K13" s="132">
        <f>+J13/$J$12</f>
        <v>0.5256503273757358</v>
      </c>
      <c r="L13" s="266">
        <v>64930.005847580978</v>
      </c>
      <c r="M13" s="132">
        <f>L13/$L$12</f>
        <v>0.51755047012412136</v>
      </c>
      <c r="N13" s="132"/>
      <c r="O13" s="132"/>
    </row>
    <row r="14" spans="1:15" ht="15.75" thickBot="1" x14ac:dyDescent="0.3">
      <c r="A14" s="353" t="s">
        <v>2</v>
      </c>
      <c r="B14" s="294"/>
      <c r="C14" s="266">
        <v>20163.002142092952</v>
      </c>
      <c r="D14" s="261">
        <f t="shared" si="0"/>
        <v>0.4747896195673198</v>
      </c>
      <c r="E14" s="342">
        <v>20690.787716923183</v>
      </c>
      <c r="F14" s="261">
        <f t="shared" si="1"/>
        <v>0.48632013239885924</v>
      </c>
      <c r="G14" s="261">
        <f>C14/E14-1</f>
        <v>-2.5508239804642674E-2</v>
      </c>
      <c r="H14" s="261">
        <v>-2.525438940777669E-2</v>
      </c>
      <c r="J14" s="266">
        <v>60452.230130830416</v>
      </c>
      <c r="K14" s="261">
        <f>+J14/$J$12</f>
        <v>0.4743496726242642</v>
      </c>
      <c r="L14" s="342">
        <v>60526.369125876539</v>
      </c>
      <c r="M14" s="261">
        <f>L14/$L$12</f>
        <v>0.48244952987587886</v>
      </c>
      <c r="N14" s="261">
        <v>-1.2249040561468361E-3</v>
      </c>
      <c r="O14" s="261">
        <v>-2.0844613044811777E-2</v>
      </c>
    </row>
    <row r="15" spans="1:15" x14ac:dyDescent="0.25">
      <c r="A15" s="354" t="s">
        <v>147</v>
      </c>
      <c r="B15" s="355"/>
      <c r="C15" s="254">
        <v>13377.632091548874</v>
      </c>
      <c r="D15" s="501">
        <f t="shared" si="0"/>
        <v>0.31501067185815201</v>
      </c>
      <c r="E15" s="341">
        <v>13970.981979030919</v>
      </c>
      <c r="F15" s="501">
        <f t="shared" si="1"/>
        <v>0.32837656539423177</v>
      </c>
      <c r="G15" s="247"/>
      <c r="H15" s="247"/>
      <c r="J15" s="254">
        <v>41711.454311391746</v>
      </c>
      <c r="K15" s="501">
        <f>+J15/$J$12</f>
        <v>0.3272966878884413</v>
      </c>
      <c r="L15" s="341">
        <v>40325.422833834898</v>
      </c>
      <c r="M15" s="501">
        <f>L15/$L$12</f>
        <v>0.32142984238438621</v>
      </c>
      <c r="N15" s="247"/>
      <c r="O15" s="247"/>
    </row>
    <row r="16" spans="1:15" x14ac:dyDescent="0.25">
      <c r="A16" s="356" t="s">
        <v>148</v>
      </c>
      <c r="B16" s="304"/>
      <c r="C16" s="341">
        <v>50.466577079338492</v>
      </c>
      <c r="D16" s="247">
        <f t="shared" si="0"/>
        <v>1.1883650442283172E-3</v>
      </c>
      <c r="E16" s="341">
        <v>35.747724985951002</v>
      </c>
      <c r="F16" s="247">
        <v>8.402211934109441E-4</v>
      </c>
      <c r="G16" s="247"/>
      <c r="H16" s="247"/>
      <c r="J16" s="341">
        <v>-112.89555135335651</v>
      </c>
      <c r="K16" s="247">
        <f>+J16/$J$12</f>
        <v>-8.8585595120814508E-4</v>
      </c>
      <c r="L16" s="341">
        <v>632.69287843224026</v>
      </c>
      <c r="M16" s="247">
        <v>5.0431305588583882E-3</v>
      </c>
      <c r="N16" s="247"/>
      <c r="O16" s="247"/>
    </row>
    <row r="17" spans="1:15" ht="27.75" thickBot="1" x14ac:dyDescent="0.3">
      <c r="A17" s="352" t="s">
        <v>95</v>
      </c>
      <c r="B17" s="294"/>
      <c r="C17" s="257">
        <v>-51.82276607</v>
      </c>
      <c r="D17" s="267">
        <v>-1.2202999937164852E-3</v>
      </c>
      <c r="E17" s="266">
        <v>-26.802237510000001</v>
      </c>
      <c r="F17" s="132">
        <v>-6.2996478784555225E-4</v>
      </c>
      <c r="G17" s="132"/>
      <c r="H17" s="132"/>
      <c r="J17" s="257">
        <v>-161.93582052000002</v>
      </c>
      <c r="K17" s="267">
        <v>-1.2706595485983344E-3</v>
      </c>
      <c r="L17" s="266">
        <v>-114.65830644</v>
      </c>
      <c r="M17" s="132">
        <v>-9.1392969439981018E-4</v>
      </c>
      <c r="N17" s="132"/>
      <c r="O17" s="132"/>
    </row>
    <row r="18" spans="1:15" ht="15.75" thickBot="1" x14ac:dyDescent="0.3">
      <c r="A18" s="357" t="s">
        <v>96</v>
      </c>
      <c r="B18" s="294"/>
      <c r="C18" s="266">
        <v>6786.7262395347379</v>
      </c>
      <c r="D18" s="132">
        <f t="shared" si="0"/>
        <v>0.15981088265865595</v>
      </c>
      <c r="E18" s="342">
        <v>6710.8602504163146</v>
      </c>
      <c r="F18" s="261">
        <f t="shared" si="1"/>
        <v>0.15773331059906212</v>
      </c>
      <c r="G18" s="261">
        <v>1.1304957380645408E-2</v>
      </c>
      <c r="H18" s="261">
        <v>1.1662168736143563E-2</v>
      </c>
      <c r="J18" s="266">
        <v>19015.607191312025</v>
      </c>
      <c r="K18" s="132">
        <f>+J18/$J$12</f>
        <v>0.1492095002356294</v>
      </c>
      <c r="L18" s="342">
        <v>19682.9117200494</v>
      </c>
      <c r="M18" s="261">
        <f t="shared" ref="M18:M20" si="2">L18/$L$12</f>
        <v>0.15689048662703403</v>
      </c>
      <c r="N18" s="261">
        <v>-3.3902734424076431E-2</v>
      </c>
      <c r="O18" s="261">
        <v>-5.4655218752937995E-2</v>
      </c>
    </row>
    <row r="19" spans="1:15" ht="15.75" thickBot="1" x14ac:dyDescent="0.3">
      <c r="A19" s="358" t="s">
        <v>149</v>
      </c>
      <c r="B19" s="294"/>
      <c r="C19" s="342">
        <v>2492.9757988651236</v>
      </c>
      <c r="D19" s="261">
        <f t="shared" si="0"/>
        <v>5.8703511649324434E-2</v>
      </c>
      <c r="E19" s="266">
        <v>2700.087665711826</v>
      </c>
      <c r="F19" s="132">
        <f t="shared" si="1"/>
        <v>6.34633639396677E-2</v>
      </c>
      <c r="G19" s="261"/>
      <c r="H19" s="132"/>
      <c r="J19" s="342">
        <v>7097.9551119862126</v>
      </c>
      <c r="K19" s="261">
        <f>+J19/$J$12</f>
        <v>5.5695425568018361E-2</v>
      </c>
      <c r="L19" s="266">
        <v>7353.8600972647346</v>
      </c>
      <c r="M19" s="132">
        <f t="shared" si="2"/>
        <v>5.8616870596018521E-2</v>
      </c>
      <c r="N19" s="261"/>
      <c r="O19" s="132"/>
    </row>
    <row r="20" spans="1:15" ht="15.75" thickBot="1" x14ac:dyDescent="0.3">
      <c r="A20" s="359" t="s">
        <v>168</v>
      </c>
      <c r="B20" s="294"/>
      <c r="C20" s="343">
        <v>9279.7020383998606</v>
      </c>
      <c r="D20" s="344">
        <f t="shared" si="0"/>
        <v>0.21851439430798036</v>
      </c>
      <c r="E20" s="343">
        <v>9410.9479161281397</v>
      </c>
      <c r="F20" s="344">
        <f t="shared" si="1"/>
        <v>0.22119667453872979</v>
      </c>
      <c r="G20" s="344">
        <v>-1.3946084804417502E-2</v>
      </c>
      <c r="H20" s="344">
        <v>-1.3548414060493341E-2</v>
      </c>
      <c r="J20" s="343">
        <v>26113.562303298244</v>
      </c>
      <c r="K20" s="344">
        <f>+J20/$J$12</f>
        <v>0.2049049258036478</v>
      </c>
      <c r="L20" s="343">
        <v>27036.771817314137</v>
      </c>
      <c r="M20" s="344">
        <f t="shared" si="2"/>
        <v>0.21550735722305256</v>
      </c>
      <c r="N20" s="344">
        <v>-3.41464402723064E-2</v>
      </c>
      <c r="O20" s="344">
        <v>-5.4513757125801976E-2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0"/>
  <sheetViews>
    <sheetView showGridLines="0" zoomScale="94" zoomScaleNormal="100" workbookViewId="0">
      <selection sqref="A1:O20"/>
    </sheetView>
  </sheetViews>
  <sheetFormatPr baseColWidth="10" defaultRowHeight="15" x14ac:dyDescent="0.25"/>
  <cols>
    <col min="1" max="1" width="51.140625" customWidth="1"/>
    <col min="2" max="2" width="1.7109375" customWidth="1"/>
    <col min="3" max="3" width="7.7109375" customWidth="1"/>
    <col min="4" max="4" width="10" bestFit="1" customWidth="1"/>
    <col min="5" max="6" width="7.7109375" customWidth="1"/>
    <col min="7" max="7" width="11.42578125" customWidth="1"/>
    <col min="8" max="8" width="14.14062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51" t="s">
        <v>63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</row>
    <row r="2" spans="1:15" x14ac:dyDescent="0.25">
      <c r="A2" s="551" t="s">
        <v>62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</row>
    <row r="3" spans="1:15" x14ac:dyDescent="0.25">
      <c r="A3" s="553" t="s">
        <v>39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.75" x14ac:dyDescent="0.3">
      <c r="A5" s="40"/>
      <c r="B5" s="41"/>
      <c r="C5" s="550" t="str">
        <f>'Div Mex&amp;CA'!C5</f>
        <v>Por el tercer trimestre de:</v>
      </c>
      <c r="D5" s="550"/>
      <c r="E5" s="550"/>
      <c r="F5" s="550"/>
      <c r="G5" s="550"/>
      <c r="H5" s="550"/>
      <c r="J5" s="550" t="str">
        <f>'Div Mex&amp;CA'!J5</f>
        <v>Por los primeros 9 meses de:</v>
      </c>
      <c r="K5" s="550"/>
      <c r="L5" s="550"/>
      <c r="M5" s="550"/>
      <c r="N5" s="550"/>
      <c r="O5" s="550"/>
    </row>
    <row r="6" spans="1:15" ht="27" x14ac:dyDescent="0.25">
      <c r="A6" s="345"/>
      <c r="B6" s="346"/>
      <c r="C6" s="347">
        <v>2025</v>
      </c>
      <c r="D6" s="348" t="s">
        <v>116</v>
      </c>
      <c r="E6" s="347">
        <v>2024</v>
      </c>
      <c r="F6" s="348" t="str">
        <f>D6</f>
        <v>% de Ing.</v>
      </c>
      <c r="G6" s="347" t="s">
        <v>102</v>
      </c>
      <c r="H6" s="347" t="s">
        <v>157</v>
      </c>
      <c r="J6" s="347">
        <v>2025</v>
      </c>
      <c r="K6" s="348" t="s">
        <v>116</v>
      </c>
      <c r="L6" s="347">
        <v>2024</v>
      </c>
      <c r="M6" s="348" t="str">
        <f>K6</f>
        <v>% de Ing.</v>
      </c>
      <c r="N6" s="347" t="s">
        <v>102</v>
      </c>
      <c r="O6" s="347" t="s">
        <v>157</v>
      </c>
    </row>
    <row r="7" spans="1:15" x14ac:dyDescent="0.25">
      <c r="A7" s="349" t="s">
        <v>92</v>
      </c>
      <c r="B7" s="294"/>
      <c r="C7" s="246">
        <v>3029.8887513970003</v>
      </c>
      <c r="D7" s="246"/>
      <c r="E7" s="246">
        <v>2902.7443925537518</v>
      </c>
      <c r="F7" s="246"/>
      <c r="G7" s="247">
        <v>4.3801431214337994E-2</v>
      </c>
      <c r="H7" s="247">
        <v>4.3801431214337772E-2</v>
      </c>
      <c r="J7" s="246">
        <v>8900.6630378260106</v>
      </c>
      <c r="K7" s="246"/>
      <c r="L7" s="246">
        <v>8649.1072099260909</v>
      </c>
      <c r="M7" s="246"/>
      <c r="N7" s="247">
        <v>2.9084600502029101E-2</v>
      </c>
      <c r="O7" s="247">
        <v>2.9084600502029101E-2</v>
      </c>
    </row>
    <row r="8" spans="1:15" x14ac:dyDescent="0.25">
      <c r="A8" s="350" t="s">
        <v>93</v>
      </c>
      <c r="B8" s="294"/>
      <c r="C8" s="249">
        <v>422.97406232871373</v>
      </c>
      <c r="D8" s="249"/>
      <c r="E8" s="249">
        <v>412.08081154058129</v>
      </c>
      <c r="F8" s="249"/>
      <c r="G8" s="250">
        <v>2.643474406732893E-2</v>
      </c>
      <c r="H8" s="250">
        <v>2.643474406732893E-2</v>
      </c>
      <c r="J8" s="249">
        <v>1254.5789950477836</v>
      </c>
      <c r="K8" s="249"/>
      <c r="L8" s="249">
        <v>1241.0911152769736</v>
      </c>
      <c r="M8" s="249"/>
      <c r="N8" s="250">
        <v>1.0867759509985531E-2</v>
      </c>
      <c r="O8" s="250">
        <v>1.0867759509985531E-2</v>
      </c>
    </row>
    <row r="9" spans="1:15" ht="15.75" thickBot="1" x14ac:dyDescent="0.3">
      <c r="A9" s="351" t="s">
        <v>40</v>
      </c>
      <c r="B9" s="294"/>
      <c r="C9" s="333">
        <v>65.393348831732467</v>
      </c>
      <c r="D9" s="333"/>
      <c r="E9" s="333">
        <v>61.517874263001097</v>
      </c>
      <c r="F9" s="334"/>
      <c r="G9" s="267">
        <v>6.2997537141204596E-2</v>
      </c>
      <c r="H9" s="334"/>
      <c r="J9" s="333">
        <v>65.075551041225111</v>
      </c>
      <c r="K9" s="333"/>
      <c r="L9" s="333">
        <v>59.164475175891013</v>
      </c>
      <c r="M9" s="334"/>
      <c r="N9" s="267">
        <v>9.9909208148318163E-2</v>
      </c>
      <c r="O9" s="334"/>
    </row>
    <row r="10" spans="1:15" x14ac:dyDescent="0.25">
      <c r="A10" s="352" t="s">
        <v>41</v>
      </c>
      <c r="B10" s="294"/>
      <c r="C10" s="254">
        <v>29234.843471841061</v>
      </c>
      <c r="D10" s="255"/>
      <c r="E10" s="254">
        <v>26865.474981810683</v>
      </c>
      <c r="F10" s="255"/>
      <c r="G10" s="255"/>
      <c r="H10" s="255"/>
      <c r="J10" s="254">
        <v>86233.037265024119</v>
      </c>
      <c r="K10" s="255"/>
      <c r="L10" s="254">
        <v>77886.272724874347</v>
      </c>
      <c r="M10" s="255"/>
      <c r="N10" s="255"/>
      <c r="O10" s="255"/>
    </row>
    <row r="11" spans="1:15" ht="15.75" thickBot="1" x14ac:dyDescent="0.3">
      <c r="A11" s="351" t="s">
        <v>146</v>
      </c>
      <c r="B11" s="294"/>
      <c r="C11" s="266">
        <v>181.63882174390812</v>
      </c>
      <c r="D11" s="334"/>
      <c r="E11" s="257">
        <v>190.13384969187439</v>
      </c>
      <c r="F11" s="334"/>
      <c r="G11" s="334"/>
      <c r="H11" s="334"/>
      <c r="J11" s="266">
        <v>308.7821064004454</v>
      </c>
      <c r="K11" s="334"/>
      <c r="L11" s="257">
        <v>530.68731337952147</v>
      </c>
      <c r="M11" s="334"/>
      <c r="N11" s="334"/>
      <c r="O11" s="334"/>
    </row>
    <row r="12" spans="1:15" ht="15.75" thickBot="1" x14ac:dyDescent="0.3">
      <c r="A12" s="353" t="s">
        <v>94</v>
      </c>
      <c r="B12" s="309"/>
      <c r="C12" s="342">
        <v>29416.482293584966</v>
      </c>
      <c r="D12" s="261">
        <f t="shared" ref="D12:D20" si="0">+C12/$C$12</f>
        <v>1</v>
      </c>
      <c r="E12" s="342">
        <v>27055.608831502555</v>
      </c>
      <c r="F12" s="261">
        <f>+E12/$E$12</f>
        <v>1</v>
      </c>
      <c r="G12" s="261">
        <v>8.7260038271010698E-2</v>
      </c>
      <c r="H12" s="261">
        <v>0.12490090402837617</v>
      </c>
      <c r="J12" s="342">
        <v>86541.819371424572</v>
      </c>
      <c r="K12" s="261">
        <f>J12/$J$12</f>
        <v>1</v>
      </c>
      <c r="L12" s="342">
        <v>78416.960038253863</v>
      </c>
      <c r="M12" s="261">
        <f>L12/$L$12</f>
        <v>1</v>
      </c>
      <c r="N12" s="261">
        <v>0.10361099600401724</v>
      </c>
      <c r="O12" s="261">
        <v>0.16401743196559204</v>
      </c>
    </row>
    <row r="13" spans="1:15" ht="15.75" thickBot="1" x14ac:dyDescent="0.3">
      <c r="A13" s="352" t="s">
        <v>43</v>
      </c>
      <c r="B13" s="309"/>
      <c r="C13" s="257">
        <v>17188.315213700629</v>
      </c>
      <c r="D13" s="132">
        <f t="shared" si="0"/>
        <v>0.58430899528217861</v>
      </c>
      <c r="E13" s="266">
        <v>15652.135738270492</v>
      </c>
      <c r="F13" s="132">
        <f t="shared" ref="F13:F20" si="1">+E13/$E$12</f>
        <v>0.5785172248663546</v>
      </c>
      <c r="G13" s="132"/>
      <c r="H13" s="132"/>
      <c r="J13" s="257">
        <v>50144.11024525878</v>
      </c>
      <c r="K13" s="132">
        <f>J13/$J$12</f>
        <v>0.57942056926314134</v>
      </c>
      <c r="L13" s="266">
        <v>46057.143497301513</v>
      </c>
      <c r="M13" s="132">
        <f t="shared" ref="M13:M20" si="2">L13/$L$12</f>
        <v>0.58733650826088668</v>
      </c>
      <c r="N13" s="132"/>
      <c r="O13" s="132"/>
    </row>
    <row r="14" spans="1:15" ht="15.75" thickBot="1" x14ac:dyDescent="0.3">
      <c r="A14" s="353" t="s">
        <v>2</v>
      </c>
      <c r="B14" s="294"/>
      <c r="C14" s="266">
        <v>12228.167079884332</v>
      </c>
      <c r="D14" s="260">
        <f t="shared" si="0"/>
        <v>0.41569100471782117</v>
      </c>
      <c r="E14" s="269">
        <v>11403.473093232065</v>
      </c>
      <c r="F14" s="260">
        <f t="shared" si="1"/>
        <v>0.42148277513364552</v>
      </c>
      <c r="G14" s="260">
        <v>7.2319545099090998E-2</v>
      </c>
      <c r="H14" s="260">
        <v>0.10449874628626699</v>
      </c>
      <c r="J14" s="266">
        <v>36397.709126165792</v>
      </c>
      <c r="K14" s="260">
        <f t="shared" ref="K14:K16" si="3">J14/$J$12</f>
        <v>0.42057943073685866</v>
      </c>
      <c r="L14" s="269">
        <v>32359.81654095235</v>
      </c>
      <c r="M14" s="260">
        <f t="shared" si="2"/>
        <v>0.41266349173911326</v>
      </c>
      <c r="N14" s="260">
        <v>0.12478107161402985</v>
      </c>
      <c r="O14" s="260">
        <v>0.18065060064928873</v>
      </c>
    </row>
    <row r="15" spans="1:15" x14ac:dyDescent="0.25">
      <c r="A15" s="354" t="s">
        <v>147</v>
      </c>
      <c r="B15" s="355"/>
      <c r="C15" s="254">
        <v>8977.8896363769709</v>
      </c>
      <c r="D15" s="256">
        <f t="shared" si="0"/>
        <v>0.30519929428593967</v>
      </c>
      <c r="E15" s="254">
        <v>8453.7794877803808</v>
      </c>
      <c r="F15" s="256">
        <f t="shared" si="1"/>
        <v>0.31245940686195578</v>
      </c>
      <c r="G15" s="256"/>
      <c r="H15" s="256"/>
      <c r="J15" s="254">
        <v>26460.179012855202</v>
      </c>
      <c r="K15" s="256">
        <f t="shared" si="3"/>
        <v>0.30575020498808864</v>
      </c>
      <c r="L15" s="254">
        <v>23750.837732476339</v>
      </c>
      <c r="M15" s="256">
        <f t="shared" si="2"/>
        <v>0.30287883795661108</v>
      </c>
      <c r="N15" s="256"/>
      <c r="O15" s="256"/>
    </row>
    <row r="16" spans="1:15" x14ac:dyDescent="0.25">
      <c r="A16" s="356" t="s">
        <v>148</v>
      </c>
      <c r="B16" s="304"/>
      <c r="C16" s="341">
        <v>-209.42937496662157</v>
      </c>
      <c r="D16" s="247">
        <f t="shared" si="0"/>
        <v>-7.1194568023618893E-3</v>
      </c>
      <c r="E16" s="341">
        <v>40.242540161585268</v>
      </c>
      <c r="F16" s="247">
        <f t="shared" si="1"/>
        <v>1.4874010195892666E-3</v>
      </c>
      <c r="G16" s="247"/>
      <c r="H16" s="247"/>
      <c r="J16" s="341">
        <v>-155.8017350027805</v>
      </c>
      <c r="K16" s="247">
        <f t="shared" si="3"/>
        <v>-1.8003057496873587E-3</v>
      </c>
      <c r="L16" s="341">
        <v>306.99908292327825</v>
      </c>
      <c r="M16" s="247">
        <f t="shared" si="2"/>
        <v>3.9149577179925874E-3</v>
      </c>
      <c r="N16" s="247"/>
      <c r="O16" s="247"/>
    </row>
    <row r="17" spans="1:15" ht="27.75" thickBot="1" x14ac:dyDescent="0.3">
      <c r="A17" s="352" t="s">
        <v>95</v>
      </c>
      <c r="B17" s="294"/>
      <c r="C17" s="257">
        <v>-45.044856061037805</v>
      </c>
      <c r="D17" s="267">
        <v>-1.5312794919350712E-3</v>
      </c>
      <c r="E17" s="266">
        <v>-17.9791839617404</v>
      </c>
      <c r="F17" s="132">
        <v>-6.6452705144103431E-4</v>
      </c>
      <c r="G17" s="132"/>
      <c r="H17" s="132"/>
      <c r="J17" s="257">
        <v>-124.5972230061485</v>
      </c>
      <c r="K17" s="267">
        <v>-1.4397342684858035E-3</v>
      </c>
      <c r="L17" s="266">
        <v>-51.625301162498701</v>
      </c>
      <c r="M17" s="132">
        <v>-6.583435667145796E-4</v>
      </c>
      <c r="N17" s="132"/>
      <c r="O17" s="132"/>
    </row>
    <row r="18" spans="1:15" ht="15.75" thickBot="1" x14ac:dyDescent="0.3">
      <c r="A18" s="357" t="s">
        <v>96</v>
      </c>
      <c r="B18" s="294"/>
      <c r="C18" s="266">
        <v>3504.7516745350176</v>
      </c>
      <c r="D18" s="132">
        <f t="shared" si="0"/>
        <v>0.11914244672617842</v>
      </c>
      <c r="E18" s="342">
        <v>2927.4302492518395</v>
      </c>
      <c r="F18" s="261">
        <f t="shared" si="1"/>
        <v>0.10820049430354151</v>
      </c>
      <c r="G18" s="261">
        <v>0.19721099262082276</v>
      </c>
      <c r="H18" s="261">
        <v>0.20437475119016701</v>
      </c>
      <c r="J18" s="266">
        <v>10217.929071319515</v>
      </c>
      <c r="K18" s="132">
        <f>J18/$J$12</f>
        <v>0.11806926576694313</v>
      </c>
      <c r="L18" s="342">
        <v>8353.605026715235</v>
      </c>
      <c r="M18" s="261">
        <f t="shared" si="2"/>
        <v>0.10652803963122424</v>
      </c>
      <c r="N18" s="261">
        <v>0.22317598673172623</v>
      </c>
      <c r="O18" s="261">
        <v>0.23076476572891558</v>
      </c>
    </row>
    <row r="19" spans="1:15" ht="15.75" thickBot="1" x14ac:dyDescent="0.3">
      <c r="A19" s="358" t="s">
        <v>149</v>
      </c>
      <c r="B19" s="294"/>
      <c r="C19" s="342">
        <v>1664.2604656571571</v>
      </c>
      <c r="D19" s="261">
        <f t="shared" si="0"/>
        <v>5.6575781191216486E-2</v>
      </c>
      <c r="E19" s="266">
        <v>1662.5373336537755</v>
      </c>
      <c r="F19" s="132">
        <f t="shared" si="1"/>
        <v>6.1448897491376289E-2</v>
      </c>
      <c r="G19" s="261"/>
      <c r="H19" s="132"/>
      <c r="J19" s="342">
        <v>4607.437995373507</v>
      </c>
      <c r="K19" s="261">
        <f>J19/$J$12</f>
        <v>5.3239439947513359E-2</v>
      </c>
      <c r="L19" s="266">
        <v>4653.2795111456398</v>
      </c>
      <c r="M19" s="132">
        <f t="shared" si="2"/>
        <v>5.9340218096641945E-2</v>
      </c>
      <c r="N19" s="261"/>
      <c r="O19" s="132"/>
    </row>
    <row r="20" spans="1:15" ht="15.75" thickBot="1" x14ac:dyDescent="0.3">
      <c r="A20" s="359" t="s">
        <v>168</v>
      </c>
      <c r="B20" s="360"/>
      <c r="C20" s="343">
        <v>5169.0121401921751</v>
      </c>
      <c r="D20" s="344">
        <f t="shared" si="0"/>
        <v>0.17571822791739491</v>
      </c>
      <c r="E20" s="343">
        <v>4589.967582905615</v>
      </c>
      <c r="F20" s="344">
        <f t="shared" si="1"/>
        <v>0.16964939179491778</v>
      </c>
      <c r="G20" s="344">
        <v>0.12615438929091605</v>
      </c>
      <c r="H20" s="344">
        <v>0.1539598417646928</v>
      </c>
      <c r="J20" s="343">
        <v>14825.367066693021</v>
      </c>
      <c r="K20" s="344">
        <f>J20/$J$12</f>
        <v>0.17130870571445647</v>
      </c>
      <c r="L20" s="343">
        <v>13006.884537860877</v>
      </c>
      <c r="M20" s="344">
        <f t="shared" si="2"/>
        <v>0.1658682577278662</v>
      </c>
      <c r="N20" s="344">
        <v>0.13980923129892053</v>
      </c>
      <c r="O20" s="344">
        <v>0.20605537290651221</v>
      </c>
    </row>
  </sheetData>
  <mergeCells count="5">
    <mergeCell ref="J5:O5"/>
    <mergeCell ref="C5:H5"/>
    <mergeCell ref="A1:O1"/>
    <mergeCell ref="A2:O2"/>
    <mergeCell ref="A3:O3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0"/>
  <sheetViews>
    <sheetView showGridLines="0" workbookViewId="0">
      <selection activeCell="O42" sqref="O42"/>
    </sheetView>
  </sheetViews>
  <sheetFormatPr baseColWidth="10" defaultColWidth="9.85546875" defaultRowHeight="11.1" customHeight="1" x14ac:dyDescent="0.25"/>
  <cols>
    <col min="1" max="1" width="25.7109375" style="52" customWidth="1"/>
    <col min="2" max="2" width="1.7109375" style="51" customWidth="1"/>
    <col min="3" max="4" width="10.7109375" style="50" customWidth="1"/>
    <col min="5" max="5" width="9.42578125" style="50" bestFit="1" customWidth="1"/>
    <col min="6" max="6" width="1.7109375" style="50" customWidth="1"/>
    <col min="7" max="7" width="11.140625" style="50" customWidth="1"/>
    <col min="8" max="8" width="10.7109375" style="50" customWidth="1"/>
    <col min="9" max="9" width="9.85546875" style="50" customWidth="1"/>
    <col min="10" max="10" width="1.7109375" style="50" hidden="1" customWidth="1"/>
    <col min="11" max="11" width="13.42578125" style="51" customWidth="1"/>
    <col min="12" max="12" width="10.28515625" style="51" customWidth="1"/>
    <col min="13" max="14" width="11.28515625" style="51" customWidth="1"/>
    <col min="15" max="15" width="19" style="51" customWidth="1"/>
    <col min="16" max="16" width="13.5703125" style="44" customWidth="1"/>
    <col min="17" max="16384" width="9.85546875" style="44"/>
  </cols>
  <sheetData>
    <row r="1" spans="1:18" ht="11.1" customHeight="1" x14ac:dyDescent="0.25">
      <c r="A1" s="557" t="s">
        <v>14</v>
      </c>
      <c r="B1" s="557"/>
      <c r="C1" s="557"/>
      <c r="D1" s="557"/>
      <c r="E1" s="557"/>
      <c r="F1" s="557"/>
      <c r="G1" s="557"/>
      <c r="H1" s="557"/>
      <c r="I1" s="557"/>
      <c r="J1" s="557"/>
      <c r="K1" s="42"/>
      <c r="L1" s="42"/>
      <c r="M1" s="42"/>
      <c r="N1" s="43"/>
      <c r="O1" s="44"/>
      <c r="P1" s="45"/>
      <c r="Q1" s="45"/>
      <c r="R1" s="45"/>
    </row>
    <row r="2" spans="1:18" ht="15" customHeight="1" x14ac:dyDescent="0.25">
      <c r="A2" s="557" t="s">
        <v>65</v>
      </c>
      <c r="B2" s="557"/>
      <c r="C2" s="557"/>
      <c r="D2" s="557"/>
      <c r="E2" s="557"/>
      <c r="F2" s="557"/>
      <c r="G2" s="557"/>
      <c r="H2" s="557"/>
      <c r="I2" s="557"/>
      <c r="J2" s="557"/>
      <c r="K2" s="46"/>
      <c r="L2" s="46"/>
      <c r="M2" s="46"/>
      <c r="N2" s="47"/>
      <c r="O2" s="42"/>
      <c r="P2" s="48"/>
      <c r="Q2" s="48"/>
      <c r="R2" s="48"/>
    </row>
    <row r="3" spans="1:18" ht="11.1" customHeight="1" x14ac:dyDescent="0.25">
      <c r="A3" s="361"/>
      <c r="B3" s="362"/>
      <c r="C3" s="363"/>
      <c r="D3" s="363"/>
      <c r="E3" s="363"/>
      <c r="F3" s="363"/>
      <c r="G3" s="363"/>
      <c r="H3" s="363"/>
      <c r="I3" s="363"/>
      <c r="J3" s="363"/>
      <c r="K3" s="49"/>
      <c r="L3" s="49"/>
      <c r="M3" s="49"/>
      <c r="N3" s="49"/>
      <c r="O3" s="46"/>
    </row>
    <row r="4" spans="1:18" ht="15" customHeight="1" x14ac:dyDescent="0.25">
      <c r="A4" s="558" t="s">
        <v>66</v>
      </c>
      <c r="B4" s="558"/>
      <c r="C4" s="558"/>
      <c r="D4" s="558"/>
      <c r="E4" s="496"/>
      <c r="G4" s="364"/>
      <c r="H4" s="364"/>
      <c r="I4" s="364"/>
      <c r="J4" s="364"/>
    </row>
    <row r="5" spans="1:18" ht="15" customHeight="1" thickBot="1" x14ac:dyDescent="0.3">
      <c r="B5" s="50"/>
      <c r="C5" s="365" t="s">
        <v>178</v>
      </c>
      <c r="D5" s="365" t="s">
        <v>181</v>
      </c>
      <c r="E5" s="365" t="s">
        <v>158</v>
      </c>
      <c r="F5" s="366"/>
      <c r="G5" s="367"/>
      <c r="H5" s="368"/>
      <c r="I5" s="368"/>
      <c r="J5" s="368"/>
    </row>
    <row r="6" spans="1:18" ht="15" customHeight="1" x14ac:dyDescent="0.25">
      <c r="A6" s="369" t="s">
        <v>67</v>
      </c>
      <c r="B6" s="370"/>
      <c r="C6" s="371">
        <v>3.7400038338589292E-2</v>
      </c>
      <c r="D6" s="371">
        <v>7.0837156603538176E-3</v>
      </c>
      <c r="E6" s="371">
        <v>2.3929289003713938E-2</v>
      </c>
      <c r="F6" s="373"/>
      <c r="G6" s="374"/>
      <c r="H6" s="375"/>
      <c r="I6" s="375"/>
      <c r="J6" s="375"/>
      <c r="K6" s="54"/>
      <c r="M6" s="55"/>
      <c r="N6" s="55"/>
      <c r="O6" s="55"/>
      <c r="P6" s="55"/>
      <c r="Q6" s="54"/>
      <c r="R6" s="54"/>
    </row>
    <row r="7" spans="1:18" ht="15" customHeight="1" x14ac:dyDescent="0.25">
      <c r="A7" s="376" t="s">
        <v>68</v>
      </c>
      <c r="B7" s="370"/>
      <c r="C7" s="377">
        <v>5.0042817037924126E-2</v>
      </c>
      <c r="D7" s="377">
        <v>5.6084126189284156E-3</v>
      </c>
      <c r="E7" s="377">
        <v>4.4264000000000081E-2</v>
      </c>
      <c r="F7" s="373"/>
      <c r="G7" s="374"/>
      <c r="H7" s="375"/>
      <c r="I7" s="375"/>
      <c r="J7" s="375"/>
      <c r="K7" s="54"/>
      <c r="M7" s="55"/>
      <c r="N7" s="55"/>
      <c r="O7" s="55"/>
      <c r="P7" s="55"/>
      <c r="Q7" s="55"/>
      <c r="R7" s="56"/>
    </row>
    <row r="8" spans="1:18" ht="15" customHeight="1" x14ac:dyDescent="0.25">
      <c r="A8" s="376" t="s">
        <v>69</v>
      </c>
      <c r="B8" s="370"/>
      <c r="C8" s="377">
        <v>5.1571095993201199E-2</v>
      </c>
      <c r="D8" s="377">
        <v>3.0370944961364277E-3</v>
      </c>
      <c r="E8" s="377">
        <v>3.2826000000000022E-2</v>
      </c>
      <c r="F8" s="373"/>
      <c r="G8" s="374"/>
      <c r="H8" s="375"/>
      <c r="I8" s="375"/>
      <c r="J8" s="375"/>
      <c r="K8" s="54"/>
      <c r="M8" s="55"/>
      <c r="N8" s="55"/>
      <c r="O8" s="55"/>
      <c r="P8" s="55"/>
      <c r="Q8" s="55"/>
      <c r="R8" s="56"/>
    </row>
    <row r="9" spans="1:18" ht="15" customHeight="1" x14ac:dyDescent="0.25">
      <c r="A9" s="376" t="s">
        <v>70</v>
      </c>
      <c r="B9" s="370"/>
      <c r="C9" s="377">
        <v>0.31341537659870089</v>
      </c>
      <c r="D9" s="377">
        <v>5.319965165983942E-2</v>
      </c>
      <c r="E9" s="377">
        <v>0.21758199828465474</v>
      </c>
      <c r="F9" s="373"/>
      <c r="G9" s="374"/>
      <c r="H9" s="375"/>
      <c r="I9" s="375"/>
      <c r="J9" s="375"/>
      <c r="K9" s="54"/>
      <c r="M9" s="55"/>
      <c r="N9" s="55"/>
      <c r="O9" s="55"/>
      <c r="P9" s="55"/>
      <c r="Q9" s="55"/>
      <c r="R9" s="56"/>
    </row>
    <row r="10" spans="1:18" ht="15" customHeight="1" x14ac:dyDescent="0.25">
      <c r="A10" s="376" t="s">
        <v>71</v>
      </c>
      <c r="B10" s="378"/>
      <c r="C10" s="377">
        <v>-1.0190835974769552E-2</v>
      </c>
      <c r="D10" s="377">
        <v>-7.9555271696429841E-3</v>
      </c>
      <c r="E10" s="377">
        <v>-1.4863132833960679E-2</v>
      </c>
      <c r="F10" s="373"/>
      <c r="G10" s="374"/>
      <c r="H10" s="375"/>
      <c r="I10" s="375"/>
      <c r="J10" s="375"/>
      <c r="K10" s="54"/>
      <c r="M10" s="55"/>
      <c r="N10" s="55"/>
      <c r="O10" s="55"/>
      <c r="P10" s="55"/>
      <c r="Q10" s="55"/>
      <c r="R10" s="56"/>
    </row>
    <row r="11" spans="1:18" ht="15" customHeight="1" x14ac:dyDescent="0.25">
      <c r="A11" s="376" t="s">
        <v>72</v>
      </c>
      <c r="B11" s="378"/>
      <c r="C11" s="377">
        <v>-3.7180363901676561E-3</v>
      </c>
      <c r="D11" s="377">
        <v>-5.9859207334315157E-3</v>
      </c>
      <c r="E11" s="377">
        <v>1.8320000000000558E-3</v>
      </c>
      <c r="F11" s="373"/>
      <c r="G11" s="374"/>
      <c r="H11" s="375"/>
      <c r="I11" s="375"/>
      <c r="J11" s="375"/>
      <c r="K11" s="54"/>
      <c r="M11" s="55"/>
      <c r="N11" s="55"/>
      <c r="O11" s="55"/>
      <c r="P11" s="55"/>
      <c r="Q11" s="55"/>
      <c r="R11" s="56"/>
    </row>
    <row r="12" spans="1:18" ht="15" customHeight="1" x14ac:dyDescent="0.25">
      <c r="A12" s="376" t="s">
        <v>73</v>
      </c>
      <c r="B12" s="378"/>
      <c r="C12" s="377">
        <v>4.2025398999157026E-3</v>
      </c>
      <c r="D12" s="377">
        <v>-5.2473896711591195E-5</v>
      </c>
      <c r="E12" s="377">
        <v>9.9730000000000096E-3</v>
      </c>
      <c r="F12" s="373"/>
      <c r="G12" s="374"/>
      <c r="H12" s="375"/>
      <c r="I12" s="375"/>
      <c r="J12" s="375"/>
      <c r="K12" s="54"/>
      <c r="M12" s="55"/>
      <c r="N12" s="55"/>
      <c r="O12" s="55"/>
      <c r="P12" s="55"/>
      <c r="Q12" s="55"/>
      <c r="R12" s="56"/>
    </row>
    <row r="13" spans="1:18" ht="15" customHeight="1" x14ac:dyDescent="0.25">
      <c r="A13" s="376" t="s">
        <v>74</v>
      </c>
      <c r="B13" s="378"/>
      <c r="C13" s="377">
        <v>1.3595079623445638E-2</v>
      </c>
      <c r="D13" s="377">
        <v>1.8523751613856998E-3</v>
      </c>
      <c r="E13" s="377">
        <v>1.4629808789321741E-2</v>
      </c>
      <c r="F13" s="373"/>
      <c r="G13" s="374"/>
      <c r="H13" s="375"/>
      <c r="I13" s="375"/>
      <c r="J13" s="375"/>
      <c r="K13" s="54"/>
      <c r="M13" s="55"/>
      <c r="N13" s="55"/>
      <c r="O13" s="55"/>
      <c r="P13" s="55"/>
      <c r="Q13" s="55"/>
      <c r="R13" s="56"/>
    </row>
    <row r="14" spans="1:18" ht="15" customHeight="1" thickBot="1" x14ac:dyDescent="0.3">
      <c r="A14" s="379" t="s">
        <v>75</v>
      </c>
      <c r="B14" s="380"/>
      <c r="C14" s="381">
        <v>3.933309975715038E-2</v>
      </c>
      <c r="D14" s="381">
        <v>-3.7327759054646137E-3</v>
      </c>
      <c r="E14" s="381">
        <v>2.7554000000000078E-2</v>
      </c>
      <c r="F14" s="372"/>
      <c r="G14" s="374"/>
      <c r="H14" s="375"/>
      <c r="I14" s="375"/>
      <c r="J14" s="375"/>
      <c r="K14" s="54"/>
      <c r="M14" s="55"/>
      <c r="N14" s="55"/>
      <c r="O14" s="55"/>
      <c r="P14" s="55"/>
      <c r="Q14" s="55"/>
      <c r="R14" s="56"/>
    </row>
    <row r="15" spans="1:18" ht="9.9499999999999993" customHeight="1" x14ac:dyDescent="0.25"/>
    <row r="16" spans="1:18" ht="15" customHeight="1" x14ac:dyDescent="0.2">
      <c r="A16" s="57" t="s">
        <v>103</v>
      </c>
    </row>
    <row r="17" spans="1:9" ht="11.1" customHeight="1" x14ac:dyDescent="0.2">
      <c r="A17" s="57"/>
    </row>
    <row r="18" spans="1:9" ht="11.1" customHeight="1" x14ac:dyDescent="0.2">
      <c r="A18" s="58"/>
    </row>
    <row r="19" spans="1:9" ht="15" customHeight="1" thickBot="1" x14ac:dyDescent="0.3">
      <c r="A19" s="559" t="s">
        <v>77</v>
      </c>
      <c r="B19" s="559"/>
      <c r="C19" s="559"/>
      <c r="D19" s="559"/>
      <c r="E19" s="559"/>
      <c r="F19" s="497"/>
      <c r="G19" s="497"/>
      <c r="H19" s="497"/>
      <c r="I19" s="497"/>
    </row>
    <row r="20" spans="1:9" ht="25.5" customHeight="1" x14ac:dyDescent="0.25">
      <c r="C20" s="555" t="s">
        <v>78</v>
      </c>
      <c r="D20" s="555"/>
      <c r="E20" s="555"/>
      <c r="F20" s="382"/>
      <c r="G20" s="560" t="s">
        <v>159</v>
      </c>
      <c r="H20" s="560"/>
      <c r="I20" s="560"/>
    </row>
    <row r="21" spans="1:9" ht="22.5" customHeight="1" thickBot="1" x14ac:dyDescent="0.3">
      <c r="C21" s="365" t="s">
        <v>181</v>
      </c>
      <c r="D21" s="365" t="s">
        <v>190</v>
      </c>
      <c r="E21" s="383" t="s">
        <v>64</v>
      </c>
      <c r="F21" s="384"/>
      <c r="G21" s="365" t="s">
        <v>176</v>
      </c>
      <c r="H21" s="365" t="s">
        <v>161</v>
      </c>
      <c r="I21" s="383" t="s">
        <v>64</v>
      </c>
    </row>
    <row r="22" spans="1:9" ht="15" customHeight="1" x14ac:dyDescent="0.25">
      <c r="A22" s="369" t="s">
        <v>67</v>
      </c>
      <c r="B22" s="370"/>
      <c r="C22" s="385">
        <v>18.64559440860215</v>
      </c>
      <c r="D22" s="385">
        <v>18.922861039426522</v>
      </c>
      <c r="E22" s="386">
        <v>-1.4652468791409246E-2</v>
      </c>
      <c r="F22" s="375"/>
      <c r="G22" s="385">
        <v>19.53814960744154</v>
      </c>
      <c r="H22" s="385">
        <v>18.300063495859597</v>
      </c>
      <c r="I22" s="386">
        <v>6.765474403201166E-2</v>
      </c>
    </row>
    <row r="23" spans="1:9" ht="15" customHeight="1" x14ac:dyDescent="0.25">
      <c r="A23" s="376" t="s">
        <v>68</v>
      </c>
      <c r="B23" s="370"/>
      <c r="C23" s="387">
        <v>4007.7058248387762</v>
      </c>
      <c r="D23" s="387">
        <v>4097.2144711399733</v>
      </c>
      <c r="E23" s="388">
        <v>-2.1846219408742096E-2</v>
      </c>
      <c r="F23" s="375"/>
      <c r="G23" s="387">
        <v>4131.2124275039305</v>
      </c>
      <c r="H23" s="387">
        <v>4074.4356335251014</v>
      </c>
      <c r="I23" s="388">
        <v>1.393488548736932E-2</v>
      </c>
    </row>
    <row r="24" spans="1:9" ht="15" customHeight="1" x14ac:dyDescent="0.25">
      <c r="A24" s="376" t="s">
        <v>69</v>
      </c>
      <c r="B24" s="370"/>
      <c r="C24" s="387">
        <v>5.4476080682602417</v>
      </c>
      <c r="D24" s="387">
        <v>5.5454093763724188</v>
      </c>
      <c r="E24" s="388">
        <v>-1.7636445116006039E-2</v>
      </c>
      <c r="F24" s="375"/>
      <c r="G24" s="387">
        <v>5.652796463628329</v>
      </c>
      <c r="H24" s="387">
        <v>5.3895384410631317</v>
      </c>
      <c r="I24" s="388">
        <v>4.8846116498478365E-2</v>
      </c>
    </row>
    <row r="25" spans="1:9" ht="15" customHeight="1" x14ac:dyDescent="0.25">
      <c r="A25" s="376" t="s">
        <v>70</v>
      </c>
      <c r="B25" s="370"/>
      <c r="C25" s="387">
        <v>1333.0378787878788</v>
      </c>
      <c r="D25" s="387">
        <v>942.74711399711396</v>
      </c>
      <c r="E25" s="388">
        <v>0.41399306239823663</v>
      </c>
      <c r="F25" s="375"/>
      <c r="G25" s="387">
        <v>1180.3614935908795</v>
      </c>
      <c r="H25" s="387">
        <v>916.28509095823347</v>
      </c>
      <c r="I25" s="388">
        <v>0.2882033171100491</v>
      </c>
    </row>
    <row r="26" spans="1:9" ht="15" customHeight="1" x14ac:dyDescent="0.25">
      <c r="A26" s="376" t="s">
        <v>71</v>
      </c>
      <c r="B26" s="378"/>
      <c r="C26" s="387">
        <v>507.49232974910387</v>
      </c>
      <c r="D26" s="387">
        <v>525.65676344086012</v>
      </c>
      <c r="E26" s="388">
        <v>-3.455569290663163E-2</v>
      </c>
      <c r="F26" s="375"/>
      <c r="G26" s="387">
        <v>507.9775951495306</v>
      </c>
      <c r="H26" s="387">
        <v>518.22201857001608</v>
      </c>
      <c r="I26" s="388">
        <v>-1.976840630730814E-2</v>
      </c>
    </row>
    <row r="27" spans="1:9" ht="15" customHeight="1" x14ac:dyDescent="0.25">
      <c r="A27" s="376" t="s">
        <v>72</v>
      </c>
      <c r="B27" s="378"/>
      <c r="C27" s="387">
        <v>1</v>
      </c>
      <c r="D27" s="387">
        <v>1</v>
      </c>
      <c r="E27" s="388">
        <v>0</v>
      </c>
      <c r="F27" s="375"/>
      <c r="G27" s="387">
        <v>1</v>
      </c>
      <c r="H27" s="387">
        <v>1</v>
      </c>
      <c r="I27" s="388">
        <v>0</v>
      </c>
    </row>
    <row r="28" spans="1:9" ht="15" customHeight="1" x14ac:dyDescent="0.25">
      <c r="A28" s="376" t="s">
        <v>73</v>
      </c>
      <c r="B28" s="378"/>
      <c r="C28" s="387">
        <v>7.6644454731182803</v>
      </c>
      <c r="D28" s="387">
        <v>7.7407620179211465</v>
      </c>
      <c r="E28" s="388">
        <v>-9.8590480660922797E-3</v>
      </c>
      <c r="F28" s="375"/>
      <c r="G28" s="387">
        <v>7.6878189516982429</v>
      </c>
      <c r="H28" s="387">
        <v>7.7597509550117421</v>
      </c>
      <c r="I28" s="388">
        <v>-9.2698855582524775E-3</v>
      </c>
    </row>
    <row r="29" spans="1:9" ht="15" customHeight="1" x14ac:dyDescent="0.25">
      <c r="A29" s="376" t="s">
        <v>74</v>
      </c>
      <c r="B29" s="378"/>
      <c r="C29" s="387">
        <v>36.624299999999998</v>
      </c>
      <c r="D29" s="387">
        <v>36.624299999999977</v>
      </c>
      <c r="E29" s="388">
        <v>0</v>
      </c>
      <c r="F29" s="375"/>
      <c r="G29" s="387">
        <v>36.624299999999991</v>
      </c>
      <c r="H29" s="387">
        <v>36.62429999999997</v>
      </c>
      <c r="I29" s="388">
        <v>0</v>
      </c>
    </row>
    <row r="30" spans="1:9" ht="15" customHeight="1" thickBot="1" x14ac:dyDescent="0.3">
      <c r="A30" s="379" t="s">
        <v>75</v>
      </c>
      <c r="B30" s="380"/>
      <c r="C30" s="389">
        <v>40.086157575757575</v>
      </c>
      <c r="D30" s="389">
        <v>40.53225974025974</v>
      </c>
      <c r="E30" s="390">
        <v>-1.1006101494485887E-2</v>
      </c>
      <c r="F30" s="375"/>
      <c r="G30" s="389">
        <v>41.574896816536288</v>
      </c>
      <c r="H30" s="389">
        <v>40.212797551148959</v>
      </c>
      <c r="I30" s="390">
        <v>3.3872283161965999E-2</v>
      </c>
    </row>
    <row r="31" spans="1:9" ht="11.1" customHeight="1" x14ac:dyDescent="0.25">
      <c r="A31" s="61"/>
      <c r="B31" s="60"/>
    </row>
    <row r="32" spans="1:9" ht="11.1" customHeight="1" x14ac:dyDescent="0.25">
      <c r="A32" s="61"/>
      <c r="B32" s="60"/>
    </row>
    <row r="33" spans="1:15" ht="15" customHeight="1" x14ac:dyDescent="0.25">
      <c r="A33" s="554" t="s">
        <v>79</v>
      </c>
      <c r="B33" s="554"/>
      <c r="C33" s="554"/>
      <c r="D33" s="554"/>
      <c r="E33" s="554"/>
      <c r="F33" s="554"/>
      <c r="G33" s="554"/>
      <c r="H33" s="554"/>
      <c r="I33" s="554"/>
    </row>
    <row r="34" spans="1:15" ht="24.75" customHeight="1" x14ac:dyDescent="0.25">
      <c r="C34" s="555" t="s">
        <v>80</v>
      </c>
      <c r="D34" s="555"/>
      <c r="E34" s="555"/>
      <c r="F34" s="391"/>
      <c r="G34" s="555" t="str">
        <f>C34</f>
        <v>Tipo de cambio de cierre                                         (moneda local por USD)</v>
      </c>
      <c r="H34" s="555"/>
      <c r="I34" s="555"/>
    </row>
    <row r="35" spans="1:15" ht="15" customHeight="1" thickBot="1" x14ac:dyDescent="0.3">
      <c r="A35" s="392"/>
      <c r="B35" s="393"/>
      <c r="C35" s="523" t="s">
        <v>185</v>
      </c>
      <c r="D35" s="523" t="s">
        <v>191</v>
      </c>
      <c r="E35" s="383" t="s">
        <v>64</v>
      </c>
      <c r="F35" s="394"/>
      <c r="G35" s="523" t="s">
        <v>179</v>
      </c>
      <c r="H35" s="523" t="s">
        <v>180</v>
      </c>
      <c r="I35" s="365" t="s">
        <v>64</v>
      </c>
    </row>
    <row r="36" spans="1:15" ht="15" customHeight="1" x14ac:dyDescent="0.25">
      <c r="A36" s="369" t="s">
        <v>67</v>
      </c>
      <c r="B36" s="393"/>
      <c r="C36" s="395">
        <v>18.3825</v>
      </c>
      <c r="D36" s="395">
        <v>19.629000000000001</v>
      </c>
      <c r="E36" s="396">
        <v>-6.3502980284273369E-2</v>
      </c>
      <c r="F36" s="397"/>
      <c r="G36" s="395">
        <v>18.892800000000001</v>
      </c>
      <c r="H36" s="395">
        <v>18.377300000000002</v>
      </c>
      <c r="I36" s="398">
        <v>2.8050910634315196E-2</v>
      </c>
      <c r="K36" s="43"/>
      <c r="O36" s="62"/>
    </row>
    <row r="37" spans="1:15" ht="15" customHeight="1" x14ac:dyDescent="0.25">
      <c r="A37" s="376" t="s">
        <v>68</v>
      </c>
      <c r="B37" s="399"/>
      <c r="C37" s="400">
        <v>3901.29</v>
      </c>
      <c r="D37" s="401">
        <v>4164.21</v>
      </c>
      <c r="E37" s="388">
        <v>-6.3138026180235896E-2</v>
      </c>
      <c r="F37" s="397"/>
      <c r="G37" s="401">
        <v>4069.67</v>
      </c>
      <c r="H37" s="401">
        <v>4148.04</v>
      </c>
      <c r="I37" s="388">
        <v>-1.889326043143269E-2</v>
      </c>
    </row>
    <row r="38" spans="1:15" ht="15" customHeight="1" x14ac:dyDescent="0.25">
      <c r="A38" s="376" t="s">
        <v>69</v>
      </c>
      <c r="B38" s="393"/>
      <c r="C38" s="400">
        <v>5.3186</v>
      </c>
      <c r="D38" s="401">
        <v>5.4481000000000002</v>
      </c>
      <c r="E38" s="388">
        <v>-2.3769754593344516E-2</v>
      </c>
      <c r="F38" s="397"/>
      <c r="G38" s="401">
        <v>5.4570999999999996</v>
      </c>
      <c r="H38" s="401">
        <v>5.5589000000000004</v>
      </c>
      <c r="I38" s="388">
        <v>-1.8312975588695712E-2</v>
      </c>
    </row>
    <row r="39" spans="1:15" ht="15" customHeight="1" x14ac:dyDescent="0.25">
      <c r="A39" s="376" t="s">
        <v>70</v>
      </c>
      <c r="B39" s="393"/>
      <c r="C39" s="400">
        <v>1380</v>
      </c>
      <c r="D39" s="401">
        <v>970.5</v>
      </c>
      <c r="E39" s="388">
        <v>0.42194744976816079</v>
      </c>
      <c r="F39" s="397"/>
      <c r="G39" s="401">
        <v>1205</v>
      </c>
      <c r="H39" s="401">
        <v>912</v>
      </c>
      <c r="I39" s="388">
        <v>0.32127192982456143</v>
      </c>
      <c r="J39" s="402"/>
    </row>
    <row r="40" spans="1:15" ht="15" customHeight="1" x14ac:dyDescent="0.25">
      <c r="A40" s="376" t="s">
        <v>71</v>
      </c>
      <c r="B40" s="393"/>
      <c r="C40" s="400">
        <v>506</v>
      </c>
      <c r="D40" s="401">
        <v>522.87</v>
      </c>
      <c r="E40" s="388">
        <v>-3.2264233939602538E-2</v>
      </c>
      <c r="F40" s="397"/>
      <c r="G40" s="401">
        <v>508.28</v>
      </c>
      <c r="H40" s="401">
        <v>528.79999999999995</v>
      </c>
      <c r="I40" s="388">
        <v>-3.8804841149773006E-2</v>
      </c>
    </row>
    <row r="41" spans="1:15" ht="15" customHeight="1" x14ac:dyDescent="0.25">
      <c r="A41" s="376" t="s">
        <v>72</v>
      </c>
      <c r="B41" s="393"/>
      <c r="C41" s="400">
        <v>1</v>
      </c>
      <c r="D41" s="401">
        <v>1</v>
      </c>
      <c r="E41" s="388">
        <v>0</v>
      </c>
      <c r="F41" s="397"/>
      <c r="G41" s="401">
        <v>1</v>
      </c>
      <c r="H41" s="401">
        <v>1</v>
      </c>
      <c r="I41" s="388">
        <v>0</v>
      </c>
    </row>
    <row r="42" spans="1:15" ht="15" customHeight="1" x14ac:dyDescent="0.25">
      <c r="A42" s="376" t="s">
        <v>73</v>
      </c>
      <c r="B42" s="393"/>
      <c r="C42" s="400">
        <v>7.6570900000000002</v>
      </c>
      <c r="D42" s="401">
        <v>7.7234800000000003</v>
      </c>
      <c r="E42" s="388">
        <v>-8.5958661121671165E-3</v>
      </c>
      <c r="F42" s="397"/>
      <c r="G42" s="401">
        <v>7.6844799999999998</v>
      </c>
      <c r="H42" s="401">
        <v>7.7687400000000002</v>
      </c>
      <c r="I42" s="388">
        <v>-1.0846031660217803E-2</v>
      </c>
    </row>
    <row r="43" spans="1:15" ht="15" customHeight="1" x14ac:dyDescent="0.25">
      <c r="A43" s="403" t="s">
        <v>74</v>
      </c>
      <c r="B43" s="393"/>
      <c r="C43" s="400">
        <v>36.624299999999998</v>
      </c>
      <c r="D43" s="401">
        <v>36.624299999999998</v>
      </c>
      <c r="E43" s="388">
        <v>0</v>
      </c>
      <c r="F43" s="397"/>
      <c r="G43" s="401">
        <v>36.624299999999998</v>
      </c>
      <c r="H43" s="401">
        <v>36.624299999999998</v>
      </c>
      <c r="I43" s="388">
        <v>0</v>
      </c>
      <c r="K43" s="63"/>
      <c r="L43" s="63"/>
      <c r="M43" s="63"/>
      <c r="N43" s="63"/>
      <c r="O43" s="63"/>
    </row>
    <row r="44" spans="1:15" ht="15" customHeight="1" thickBot="1" x14ac:dyDescent="0.3">
      <c r="A44" s="404" t="s">
        <v>75</v>
      </c>
      <c r="B44" s="405"/>
      <c r="C44" s="408">
        <v>39.844999999999999</v>
      </c>
      <c r="D44" s="408">
        <v>41.64</v>
      </c>
      <c r="E44" s="406">
        <v>-4.3107588856868384E-2</v>
      </c>
      <c r="F44" s="381"/>
      <c r="G44" s="407">
        <v>39.548000000000002</v>
      </c>
      <c r="H44" s="407">
        <v>39.988999999999997</v>
      </c>
      <c r="I44" s="390">
        <v>-1.1028032708994884E-2</v>
      </c>
      <c r="J44" s="50">
        <v>0</v>
      </c>
      <c r="K44" s="63"/>
      <c r="L44" s="63"/>
      <c r="M44" s="63"/>
      <c r="N44" s="63"/>
      <c r="O44" s="63"/>
    </row>
    <row r="45" spans="1:15" ht="9.9499999999999993" customHeight="1" x14ac:dyDescent="0.25">
      <c r="A45" s="53"/>
      <c r="B45" s="60"/>
      <c r="C45" s="59"/>
      <c r="D45" s="59"/>
      <c r="E45" s="64"/>
      <c r="F45" s="59"/>
      <c r="G45" s="59"/>
      <c r="H45" s="59"/>
      <c r="I45" s="64"/>
      <c r="J45" s="59"/>
      <c r="K45" s="63"/>
      <c r="L45" s="63"/>
      <c r="M45" s="63"/>
      <c r="N45" s="63"/>
      <c r="O45" s="63"/>
    </row>
    <row r="46" spans="1:15" ht="15" customHeight="1" x14ac:dyDescent="0.25">
      <c r="A46" s="556" t="s">
        <v>81</v>
      </c>
      <c r="B46" s="556"/>
      <c r="C46" s="556"/>
      <c r="D46" s="556"/>
      <c r="E46" s="556"/>
      <c r="F46" s="556"/>
      <c r="G46" s="556"/>
      <c r="H46" s="556"/>
      <c r="I46" s="556"/>
      <c r="K46" s="63"/>
      <c r="L46" s="63"/>
      <c r="M46" s="63"/>
      <c r="N46" s="63"/>
      <c r="O46" s="63"/>
    </row>
    <row r="47" spans="1:15" ht="11.1" customHeight="1" x14ac:dyDescent="0.25">
      <c r="K47" s="44"/>
      <c r="L47" s="44"/>
      <c r="M47" s="44"/>
      <c r="N47" s="44"/>
      <c r="O47" s="63"/>
    </row>
    <row r="48" spans="1:15" ht="11.1" customHeight="1" x14ac:dyDescent="0.25">
      <c r="A48" s="61"/>
      <c r="B48" s="60"/>
      <c r="K48" s="44"/>
      <c r="L48" s="44"/>
      <c r="M48" s="44"/>
      <c r="N48" s="44"/>
      <c r="O48" s="44"/>
    </row>
    <row r="49" spans="1:15" ht="11.1" customHeight="1" x14ac:dyDescent="0.25">
      <c r="A49" s="61"/>
      <c r="B49" s="60"/>
      <c r="K49" s="63"/>
      <c r="L49" s="63"/>
      <c r="M49" s="63"/>
      <c r="N49" s="63"/>
      <c r="O49" s="44"/>
    </row>
    <row r="50" spans="1:15" ht="11.1" customHeight="1" x14ac:dyDescent="0.25">
      <c r="A50" s="61"/>
      <c r="B50" s="60"/>
      <c r="O50" s="63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headerFooter>
    <oddFooter>&amp;L_x000D_&amp;1#&amp;"Aptos"&amp;14&amp;K000000 Interna</oddFooter>
  </headerFooter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P50"/>
  <sheetViews>
    <sheetView showGridLines="0" zoomScale="88" zoomScaleNormal="80" workbookViewId="0">
      <selection activeCell="R8" sqref="R8"/>
    </sheetView>
  </sheetViews>
  <sheetFormatPr baseColWidth="10" defaultColWidth="9.85546875" defaultRowHeight="11.1" customHeight="1" x14ac:dyDescent="0.25"/>
  <cols>
    <col min="1" max="1" width="32.42578125" style="123" customWidth="1"/>
    <col min="2" max="2" width="1.7109375" style="124" customWidth="1"/>
    <col min="3" max="3" width="11.28515625" style="125" customWidth="1"/>
    <col min="4" max="4" width="13.140625" style="125" customWidth="1"/>
    <col min="5" max="5" width="13" style="125" customWidth="1"/>
    <col min="6" max="6" width="11.85546875" style="125" customWidth="1"/>
    <col min="7" max="7" width="11.28515625" style="125" customWidth="1"/>
    <col min="8" max="8" width="6.140625" style="125" customWidth="1"/>
    <col min="9" max="9" width="11.140625" style="125" customWidth="1"/>
    <col min="10" max="10" width="11.28515625" style="125" customWidth="1"/>
    <col min="11" max="11" width="12.85546875" style="125" customWidth="1"/>
    <col min="12" max="13" width="11.28515625" style="124" customWidth="1"/>
    <col min="14" max="14" width="4.140625" style="124" customWidth="1"/>
    <col min="15" max="15" width="11.28515625" style="124" customWidth="1"/>
    <col min="16" max="16" width="13.5703125" style="117" customWidth="1"/>
    <col min="17" max="16384" width="9.85546875" style="117"/>
  </cols>
  <sheetData>
    <row r="1" spans="1:16" ht="15" customHeight="1" x14ac:dyDescent="0.25">
      <c r="A1" s="530" t="s">
        <v>14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116"/>
    </row>
    <row r="2" spans="1:16" ht="15" customHeight="1" x14ac:dyDescent="0.25">
      <c r="A2" s="530" t="s">
        <v>104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131"/>
    </row>
    <row r="3" spans="1:16" ht="10.5" customHeight="1" x14ac:dyDescent="0.25">
      <c r="A3" s="452"/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5"/>
      <c r="M3" s="455"/>
      <c r="N3" s="455"/>
      <c r="O3" s="455"/>
    </row>
    <row r="4" spans="1:16" ht="23.25" customHeight="1" x14ac:dyDescent="0.25">
      <c r="A4" s="563" t="s">
        <v>117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</row>
    <row r="5" spans="1:16" ht="18.75" customHeight="1" thickBot="1" x14ac:dyDescent="0.3">
      <c r="A5" s="425"/>
      <c r="B5" s="101"/>
      <c r="C5" s="561" t="s">
        <v>183</v>
      </c>
      <c r="D5" s="561"/>
      <c r="E5" s="561"/>
      <c r="F5" s="561"/>
      <c r="G5" s="561"/>
      <c r="H5" s="101"/>
      <c r="I5" s="562" t="s">
        <v>184</v>
      </c>
      <c r="J5" s="562"/>
      <c r="K5" s="562"/>
      <c r="L5" s="562"/>
      <c r="M5" s="562"/>
      <c r="N5" s="426"/>
      <c r="O5" s="427" t="s">
        <v>84</v>
      </c>
    </row>
    <row r="6" spans="1:16" ht="24.75" customHeight="1" x14ac:dyDescent="0.25">
      <c r="A6" s="428"/>
      <c r="B6" s="429"/>
      <c r="C6" s="450" t="s">
        <v>86</v>
      </c>
      <c r="D6" s="450" t="s">
        <v>105</v>
      </c>
      <c r="E6" s="450" t="s">
        <v>106</v>
      </c>
      <c r="F6" s="450" t="s">
        <v>87</v>
      </c>
      <c r="G6" s="450" t="s">
        <v>82</v>
      </c>
      <c r="H6" s="101"/>
      <c r="I6" s="430" t="s">
        <v>86</v>
      </c>
      <c r="J6" s="430" t="s">
        <v>105</v>
      </c>
      <c r="K6" s="430" t="s">
        <v>106</v>
      </c>
      <c r="L6" s="430" t="s">
        <v>87</v>
      </c>
      <c r="M6" s="430" t="s">
        <v>82</v>
      </c>
      <c r="N6" s="409"/>
      <c r="O6" s="450" t="s">
        <v>64</v>
      </c>
      <c r="P6" s="118"/>
    </row>
    <row r="7" spans="1:16" ht="18" customHeight="1" x14ac:dyDescent="0.25">
      <c r="A7" s="483" t="s">
        <v>169</v>
      </c>
      <c r="B7" s="429"/>
      <c r="C7" s="440">
        <v>352.30911211069792</v>
      </c>
      <c r="D7" s="440">
        <v>31.733573874742991</v>
      </c>
      <c r="E7" s="440">
        <v>92.772076127371008</v>
      </c>
      <c r="F7" s="440">
        <v>40.384751076284012</v>
      </c>
      <c r="G7" s="440">
        <f t="shared" ref="G7:G16" si="0">+SUM(C7:F7)</f>
        <v>517.19951318909591</v>
      </c>
      <c r="H7" s="101"/>
      <c r="I7" s="440">
        <v>373.14500210507475</v>
      </c>
      <c r="J7" s="440">
        <v>31.660016260167005</v>
      </c>
      <c r="K7" s="440">
        <v>92.316307134153007</v>
      </c>
      <c r="L7" s="440">
        <v>39.904828740352002</v>
      </c>
      <c r="M7" s="440">
        <f t="shared" ref="M7" si="1">+SUM(I7:L7)</f>
        <v>537.0261542397468</v>
      </c>
      <c r="N7" s="409"/>
      <c r="O7" s="410">
        <f t="shared" ref="O7:O14" si="2">+G7/M7-1</f>
        <v>-3.6919321143155326E-2</v>
      </c>
      <c r="P7" s="118"/>
    </row>
    <row r="8" spans="1:16" ht="18" customHeight="1" x14ac:dyDescent="0.25">
      <c r="A8" s="432" t="s">
        <v>73</v>
      </c>
      <c r="B8" s="429"/>
      <c r="C8" s="411">
        <v>45.535595452392585</v>
      </c>
      <c r="D8" s="411">
        <v>2.3048953241727395</v>
      </c>
      <c r="E8" s="411">
        <v>0.77136074465163784</v>
      </c>
      <c r="F8" s="411">
        <v>2.1505752391724928</v>
      </c>
      <c r="G8" s="411">
        <f>SUM(C8:F8)</f>
        <v>50.762426760389452</v>
      </c>
      <c r="H8" s="417"/>
      <c r="I8" s="411">
        <v>44.381778955335136</v>
      </c>
      <c r="J8" s="411">
        <v>2.4640979564743359</v>
      </c>
      <c r="K8" s="411">
        <v>0</v>
      </c>
      <c r="L8" s="411">
        <v>2.3211557180754352</v>
      </c>
      <c r="M8" s="411">
        <f>SUM(I8:L8)</f>
        <v>49.167032629884908</v>
      </c>
      <c r="N8" s="409"/>
      <c r="O8" s="412">
        <f t="shared" si="2"/>
        <v>3.2448452655546856E-2</v>
      </c>
      <c r="P8" s="118"/>
    </row>
    <row r="9" spans="1:16" ht="18" customHeight="1" thickBot="1" x14ac:dyDescent="0.3">
      <c r="A9" s="433" t="s">
        <v>154</v>
      </c>
      <c r="B9" s="429"/>
      <c r="C9" s="413">
        <v>36.111290908583001</v>
      </c>
      <c r="D9" s="413">
        <v>2.1519374490150001</v>
      </c>
      <c r="E9" s="413">
        <v>0.1679571815</v>
      </c>
      <c r="F9" s="413">
        <v>5.6614446811050003</v>
      </c>
      <c r="G9" s="413">
        <f>+SUM(C9:F9)</f>
        <v>44.092630220203006</v>
      </c>
      <c r="H9" s="101"/>
      <c r="I9" s="413">
        <v>35.041048364178494</v>
      </c>
      <c r="J9" s="413">
        <v>1.3039640787839262</v>
      </c>
      <c r="K9" s="445">
        <v>0.94244825334607252</v>
      </c>
      <c r="L9" s="413">
        <v>5.5499807839399953</v>
      </c>
      <c r="M9" s="413">
        <f>+SUM(I9:L9)</f>
        <v>42.837441480248486</v>
      </c>
      <c r="N9" s="409"/>
      <c r="O9" s="414">
        <f t="shared" si="2"/>
        <v>2.9301206995129725E-2</v>
      </c>
      <c r="P9" s="118"/>
    </row>
    <row r="10" spans="1:16" ht="18" customHeight="1" thickBot="1" x14ac:dyDescent="0.3">
      <c r="A10" s="434" t="s">
        <v>5</v>
      </c>
      <c r="B10" s="435"/>
      <c r="C10" s="415">
        <v>433.95599847167352</v>
      </c>
      <c r="D10" s="415">
        <v>36.190406647930729</v>
      </c>
      <c r="E10" s="415">
        <v>93.711394053522653</v>
      </c>
      <c r="F10" s="415">
        <v>48.196770996561504</v>
      </c>
      <c r="G10" s="416">
        <f t="shared" si="0"/>
        <v>612.05457016968842</v>
      </c>
      <c r="H10" s="417"/>
      <c r="I10" s="415">
        <v>452.56782942458835</v>
      </c>
      <c r="J10" s="415">
        <v>35.428078295425266</v>
      </c>
      <c r="K10" s="418">
        <v>93.258755387499079</v>
      </c>
      <c r="L10" s="415">
        <v>47.775965242367434</v>
      </c>
      <c r="M10" s="415">
        <f t="shared" ref="M10:M16" si="3">+SUM(I10:L10)</f>
        <v>629.03062834988009</v>
      </c>
      <c r="N10" s="419"/>
      <c r="O10" s="420">
        <f t="shared" si="2"/>
        <v>-2.6987649591442842E-2</v>
      </c>
      <c r="P10" s="118"/>
    </row>
    <row r="11" spans="1:16" ht="18" customHeight="1" x14ac:dyDescent="0.25">
      <c r="A11" s="431" t="s">
        <v>68</v>
      </c>
      <c r="B11" s="436"/>
      <c r="C11" s="444">
        <v>68.574787559701008</v>
      </c>
      <c r="D11" s="444">
        <v>10.639957783607002</v>
      </c>
      <c r="E11" s="444">
        <v>3.7886018556399996</v>
      </c>
      <c r="F11" s="444">
        <v>6.9632002003289948</v>
      </c>
      <c r="G11" s="440">
        <f t="shared" si="0"/>
        <v>89.966547399277005</v>
      </c>
      <c r="H11" s="101"/>
      <c r="I11" s="444">
        <v>65.970240808821984</v>
      </c>
      <c r="J11" s="444">
        <v>10.484371774911995</v>
      </c>
      <c r="K11" s="444">
        <v>3.8757542795699997</v>
      </c>
      <c r="L11" s="444">
        <v>7.114846140779</v>
      </c>
      <c r="M11" s="444">
        <f>+SUM(I11:L11)</f>
        <v>87.445213004082973</v>
      </c>
      <c r="N11" s="409"/>
      <c r="O11" s="421">
        <f t="shared" si="2"/>
        <v>2.8833303831923951E-2</v>
      </c>
      <c r="P11" s="118"/>
    </row>
    <row r="12" spans="1:16" ht="18" customHeight="1" x14ac:dyDescent="0.25">
      <c r="A12" s="437" t="s">
        <v>170</v>
      </c>
      <c r="B12" s="436"/>
      <c r="C12" s="422">
        <v>232.21367318399999</v>
      </c>
      <c r="D12" s="422">
        <v>19.831092717999987</v>
      </c>
      <c r="E12" s="422">
        <v>2.2806568229999997</v>
      </c>
      <c r="F12" s="422">
        <v>24.883262590000005</v>
      </c>
      <c r="G12" s="422">
        <f t="shared" si="0"/>
        <v>279.20868531499997</v>
      </c>
      <c r="H12" s="101"/>
      <c r="I12" s="440">
        <v>227.47192107999996</v>
      </c>
      <c r="J12" s="440">
        <v>19.078291742999998</v>
      </c>
      <c r="K12" s="440">
        <v>2.2323658160000002</v>
      </c>
      <c r="L12" s="440">
        <v>23.247558335000001</v>
      </c>
      <c r="M12" s="440">
        <f t="shared" si="3"/>
        <v>272.03013697399996</v>
      </c>
      <c r="N12" s="409"/>
      <c r="O12" s="412">
        <f t="shared" si="2"/>
        <v>2.6388798023823767E-2</v>
      </c>
      <c r="P12" s="118"/>
    </row>
    <row r="13" spans="1:16" ht="18" customHeight="1" x14ac:dyDescent="0.25">
      <c r="A13" s="438" t="s">
        <v>70</v>
      </c>
      <c r="B13" s="436"/>
      <c r="C13" s="422">
        <v>30.654015997510793</v>
      </c>
      <c r="D13" s="422">
        <v>5.6624453465348275</v>
      </c>
      <c r="E13" s="422">
        <v>1.6306313919100008</v>
      </c>
      <c r="F13" s="422">
        <v>4.172933048282701</v>
      </c>
      <c r="G13" s="422">
        <f t="shared" si="0"/>
        <v>42.120025784238322</v>
      </c>
      <c r="H13" s="101"/>
      <c r="I13" s="422">
        <v>31.120779185944752</v>
      </c>
      <c r="J13" s="422">
        <v>5.0213467415113024</v>
      </c>
      <c r="K13" s="422">
        <v>1.4956652205800001</v>
      </c>
      <c r="L13" s="422">
        <v>3.31002457032658</v>
      </c>
      <c r="M13" s="422">
        <f t="shared" si="3"/>
        <v>40.947815718362641</v>
      </c>
      <c r="N13" s="409"/>
      <c r="O13" s="412">
        <f t="shared" si="2"/>
        <v>2.8626925400321523E-2</v>
      </c>
      <c r="P13" s="118"/>
    </row>
    <row r="14" spans="1:16" ht="18" customHeight="1" thickBot="1" x14ac:dyDescent="0.3">
      <c r="A14" s="439" t="s">
        <v>75</v>
      </c>
      <c r="B14" s="436"/>
      <c r="C14" s="422">
        <v>9.3487675793927654</v>
      </c>
      <c r="D14" s="422">
        <v>1.5599212393987014</v>
      </c>
      <c r="E14" s="422">
        <v>0</v>
      </c>
      <c r="F14" s="422">
        <v>0.77011467520965349</v>
      </c>
      <c r="G14" s="422">
        <f t="shared" si="0"/>
        <v>11.678803494001119</v>
      </c>
      <c r="H14" s="101"/>
      <c r="I14" s="422">
        <v>9.3933002233095131</v>
      </c>
      <c r="J14" s="422">
        <v>1.5327457752542397</v>
      </c>
      <c r="K14" s="422">
        <v>0</v>
      </c>
      <c r="L14" s="422">
        <v>0.73159954386632498</v>
      </c>
      <c r="M14" s="422">
        <f t="shared" si="3"/>
        <v>11.657645542430078</v>
      </c>
      <c r="N14" s="409"/>
      <c r="O14" s="412">
        <f t="shared" si="2"/>
        <v>1.8149420904960412E-3</v>
      </c>
      <c r="P14" s="118"/>
    </row>
    <row r="15" spans="1:16" ht="18" customHeight="1" thickBot="1" x14ac:dyDescent="0.3">
      <c r="A15" s="434" t="s">
        <v>6</v>
      </c>
      <c r="B15" s="435"/>
      <c r="C15" s="416">
        <v>340.79124432060451</v>
      </c>
      <c r="D15" s="416">
        <v>37.693417087540524</v>
      </c>
      <c r="E15" s="416">
        <v>7.6998900705499995</v>
      </c>
      <c r="F15" s="416">
        <v>36.789510513821355</v>
      </c>
      <c r="G15" s="416">
        <f t="shared" si="0"/>
        <v>422.9740619925164</v>
      </c>
      <c r="H15" s="417"/>
      <c r="I15" s="416">
        <v>333.95624129807618</v>
      </c>
      <c r="J15" s="416">
        <v>36.116756034677536</v>
      </c>
      <c r="K15" s="416">
        <v>7.6037853161499998</v>
      </c>
      <c r="L15" s="416">
        <v>34.404028589971908</v>
      </c>
      <c r="M15" s="416">
        <f t="shared" si="3"/>
        <v>412.08081123887564</v>
      </c>
      <c r="N15" s="419"/>
      <c r="O15" s="420">
        <f>+G15/M15-1</f>
        <v>2.6434744002981736E-2</v>
      </c>
      <c r="P15" s="118"/>
    </row>
    <row r="16" spans="1:16" ht="19.149999999999999" customHeight="1" thickBot="1" x14ac:dyDescent="0.3">
      <c r="A16" s="451" t="s">
        <v>83</v>
      </c>
      <c r="B16" s="456"/>
      <c r="C16" s="423">
        <v>774.74724279227803</v>
      </c>
      <c r="D16" s="423">
        <v>73.883823735471253</v>
      </c>
      <c r="E16" s="423">
        <v>101.41128412407265</v>
      </c>
      <c r="F16" s="423">
        <v>84.986281510382867</v>
      </c>
      <c r="G16" s="423">
        <f t="shared" si="0"/>
        <v>1035.0286321622048</v>
      </c>
      <c r="H16" s="101"/>
      <c r="I16" s="423">
        <v>786.52407072266453</v>
      </c>
      <c r="J16" s="423">
        <v>71.544834330102802</v>
      </c>
      <c r="K16" s="423">
        <v>100.86254070364907</v>
      </c>
      <c r="L16" s="423">
        <v>82.179993832339335</v>
      </c>
      <c r="M16" s="423">
        <f t="shared" si="3"/>
        <v>1041.1114395887557</v>
      </c>
      <c r="N16" s="409"/>
      <c r="O16" s="424">
        <f>+G16/M16-1</f>
        <v>-5.8426093454065908E-3</v>
      </c>
      <c r="P16" s="118"/>
    </row>
    <row r="17" spans="1:16" ht="15" customHeight="1" x14ac:dyDescent="0.25">
      <c r="A17" s="120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18"/>
    </row>
    <row r="18" spans="1:16" ht="15" customHeight="1" x14ac:dyDescent="0.2">
      <c r="A18" s="122" t="s">
        <v>118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18"/>
    </row>
    <row r="19" spans="1:16" ht="17.25" customHeight="1" x14ac:dyDescent="0.2">
      <c r="A19" s="122" t="s">
        <v>119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6" ht="23.25" customHeight="1" x14ac:dyDescent="0.25"/>
    <row r="21" spans="1:16" ht="18" customHeight="1" x14ac:dyDescent="0.25">
      <c r="A21" s="448" t="s">
        <v>120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</row>
    <row r="22" spans="1:16" ht="18" customHeight="1" thickBot="1" x14ac:dyDescent="0.3">
      <c r="A22" s="425"/>
      <c r="B22" s="101"/>
      <c r="C22" s="561" t="str">
        <f>+C5</f>
        <v>3T 2025</v>
      </c>
      <c r="D22" s="561"/>
      <c r="E22" s="561"/>
      <c r="F22" s="561"/>
      <c r="G22" s="561"/>
      <c r="H22" s="101"/>
      <c r="I22" s="562" t="str">
        <f>+I5</f>
        <v>3T 2024</v>
      </c>
      <c r="J22" s="562"/>
      <c r="K22" s="562"/>
      <c r="L22" s="562"/>
      <c r="M22" s="562"/>
      <c r="N22" s="426"/>
      <c r="O22" s="427" t="str">
        <f>+O5</f>
        <v>A/A</v>
      </c>
      <c r="P22" s="118"/>
    </row>
    <row r="23" spans="1:16" ht="18" customHeight="1" x14ac:dyDescent="0.25">
      <c r="A23" s="428"/>
      <c r="B23" s="429"/>
      <c r="C23" s="450" t="s">
        <v>86</v>
      </c>
      <c r="D23" s="564" t="s">
        <v>121</v>
      </c>
      <c r="E23" s="564"/>
      <c r="F23" s="450" t="s">
        <v>87</v>
      </c>
      <c r="G23" s="450" t="s">
        <v>82</v>
      </c>
      <c r="H23" s="101"/>
      <c r="I23" s="430" t="s">
        <v>86</v>
      </c>
      <c r="J23" s="564" t="s">
        <v>121</v>
      </c>
      <c r="K23" s="564"/>
      <c r="L23" s="430" t="s">
        <v>87</v>
      </c>
      <c r="M23" s="430" t="s">
        <v>82</v>
      </c>
      <c r="N23" s="409"/>
      <c r="O23" s="450" t="s">
        <v>64</v>
      </c>
      <c r="P23" s="118"/>
    </row>
    <row r="24" spans="1:16" s="126" customFormat="1" ht="18" customHeight="1" x14ac:dyDescent="0.25">
      <c r="A24" s="483" t="s">
        <v>169</v>
      </c>
      <c r="B24" s="429"/>
      <c r="C24" s="440">
        <v>1925.9901039596407</v>
      </c>
      <c r="D24" s="565">
        <v>229.583038996</v>
      </c>
      <c r="E24" s="565"/>
      <c r="F24" s="440">
        <v>278.52104864712499</v>
      </c>
      <c r="G24" s="440">
        <f t="shared" ref="G24:G32" si="4">C24+D24+F24</f>
        <v>2434.0941916027659</v>
      </c>
      <c r="H24" s="101"/>
      <c r="I24" s="440">
        <v>2036.8053471863218</v>
      </c>
      <c r="J24" s="565">
        <v>223.201842</v>
      </c>
      <c r="K24" s="565"/>
      <c r="L24" s="440">
        <v>279.23047288894605</v>
      </c>
      <c r="M24" s="440">
        <f t="shared" ref="M24:M32" si="5">I24+J24+L24</f>
        <v>2539.237662075268</v>
      </c>
      <c r="N24" s="409"/>
      <c r="O24" s="410">
        <f>+G24/M24-1</f>
        <v>-4.1407494872524264E-2</v>
      </c>
      <c r="P24" s="119"/>
    </row>
    <row r="25" spans="1:16" ht="18" customHeight="1" x14ac:dyDescent="0.25">
      <c r="A25" s="432" t="s">
        <v>73</v>
      </c>
      <c r="B25" s="429"/>
      <c r="C25" s="411">
        <v>345.63402460573894</v>
      </c>
      <c r="D25" s="567">
        <v>22.054254000340002</v>
      </c>
      <c r="E25" s="567">
        <v>216.32425384993297</v>
      </c>
      <c r="F25" s="411">
        <v>22.954839828141001</v>
      </c>
      <c r="G25" s="484">
        <f t="shared" si="4"/>
        <v>390.64311843421996</v>
      </c>
      <c r="H25" s="417"/>
      <c r="I25" s="411">
        <v>339.11460593934999</v>
      </c>
      <c r="J25" s="567">
        <v>16.340207999821999</v>
      </c>
      <c r="K25" s="567">
        <v>216.32425384993297</v>
      </c>
      <c r="L25" s="411">
        <v>24.878276113891999</v>
      </c>
      <c r="M25" s="484">
        <f t="shared" si="5"/>
        <v>380.33309005306398</v>
      </c>
      <c r="N25" s="409"/>
      <c r="O25" s="412">
        <f t="shared" ref="O25:O31" si="6">+G25/M25-1</f>
        <v>2.710789213664655E-2</v>
      </c>
      <c r="P25" s="118"/>
    </row>
    <row r="26" spans="1:16" ht="18" customHeight="1" thickBot="1" x14ac:dyDescent="0.3">
      <c r="A26" s="433" t="s">
        <v>154</v>
      </c>
      <c r="B26" s="429"/>
      <c r="C26" s="445">
        <v>267.90787706916296</v>
      </c>
      <c r="D26" s="566">
        <v>13.959676000982</v>
      </c>
      <c r="E26" s="566"/>
      <c r="F26" s="441">
        <v>56.248902616300015</v>
      </c>
      <c r="G26" s="441">
        <f t="shared" si="4"/>
        <v>338.11645568644497</v>
      </c>
      <c r="H26" s="101"/>
      <c r="I26" s="441">
        <v>261.50723717665085</v>
      </c>
      <c r="J26" s="566">
        <v>13.428604000859998</v>
      </c>
      <c r="K26" s="566"/>
      <c r="L26" s="441">
        <v>55.906056743744003</v>
      </c>
      <c r="M26" s="441">
        <f t="shared" si="5"/>
        <v>330.84189792125483</v>
      </c>
      <c r="N26" s="409"/>
      <c r="O26" s="414">
        <f t="shared" si="6"/>
        <v>2.1988018479212057E-2</v>
      </c>
      <c r="P26" s="118"/>
    </row>
    <row r="27" spans="1:16" ht="18" customHeight="1" thickBot="1" x14ac:dyDescent="0.3">
      <c r="A27" s="434" t="str">
        <f>+A10</f>
        <v>México y Centroamérica</v>
      </c>
      <c r="B27" s="435"/>
      <c r="C27" s="442">
        <v>2539.5320056345427</v>
      </c>
      <c r="D27" s="568">
        <v>265.59696899732199</v>
      </c>
      <c r="E27" s="568"/>
      <c r="F27" s="443">
        <v>357.72479109156603</v>
      </c>
      <c r="G27" s="443">
        <f t="shared" si="4"/>
        <v>3162.853765723431</v>
      </c>
      <c r="H27" s="417"/>
      <c r="I27" s="442">
        <v>2637.4271903023227</v>
      </c>
      <c r="J27" s="569">
        <v>252.970654000682</v>
      </c>
      <c r="K27" s="569"/>
      <c r="L27" s="443">
        <v>360.01480574658206</v>
      </c>
      <c r="M27" s="443">
        <f t="shared" si="5"/>
        <v>3250.4126500495868</v>
      </c>
      <c r="N27" s="419"/>
      <c r="O27" s="420">
        <f t="shared" si="6"/>
        <v>-2.6937774908308953E-2</v>
      </c>
      <c r="P27" s="118"/>
    </row>
    <row r="28" spans="1:16" ht="18" customHeight="1" x14ac:dyDescent="0.25">
      <c r="A28" s="431" t="str">
        <f>+A11</f>
        <v>Colombia</v>
      </c>
      <c r="B28" s="436"/>
      <c r="C28" s="440">
        <v>510.15062811280404</v>
      </c>
      <c r="D28" s="565">
        <v>106.72105413477202</v>
      </c>
      <c r="E28" s="565"/>
      <c r="F28" s="444">
        <v>53.620890752424003</v>
      </c>
      <c r="G28" s="444">
        <f t="shared" si="4"/>
        <v>670.49257299999999</v>
      </c>
      <c r="H28" s="101"/>
      <c r="I28" s="440">
        <v>485.74021451981912</v>
      </c>
      <c r="J28" s="570">
        <v>106.78169923415699</v>
      </c>
      <c r="K28" s="570"/>
      <c r="L28" s="444">
        <v>55.202554752456997</v>
      </c>
      <c r="M28" s="444">
        <f t="shared" si="5"/>
        <v>647.72446850643314</v>
      </c>
      <c r="N28" s="409"/>
      <c r="O28" s="421">
        <f t="shared" si="6"/>
        <v>3.5150909994286827E-2</v>
      </c>
      <c r="P28" s="118"/>
    </row>
    <row r="29" spans="1:16" ht="18" customHeight="1" x14ac:dyDescent="0.25">
      <c r="A29" s="437" t="s">
        <v>170</v>
      </c>
      <c r="B29" s="436"/>
      <c r="C29" s="440">
        <v>1615.8089501269999</v>
      </c>
      <c r="D29" s="565">
        <v>172.527427424</v>
      </c>
      <c r="E29" s="565"/>
      <c r="F29" s="440">
        <v>286.57478684600022</v>
      </c>
      <c r="G29" s="440">
        <f t="shared" si="4"/>
        <v>2074.911164397</v>
      </c>
      <c r="H29" s="101"/>
      <c r="I29" s="440">
        <v>1547.4782858570002</v>
      </c>
      <c r="J29" s="565">
        <v>168.36699385</v>
      </c>
      <c r="K29" s="565"/>
      <c r="L29" s="440">
        <v>266.11816191200001</v>
      </c>
      <c r="M29" s="440">
        <f t="shared" si="5"/>
        <v>1981.9634416190002</v>
      </c>
      <c r="N29" s="409"/>
      <c r="O29" s="412">
        <f t="shared" si="6"/>
        <v>4.689678973194078E-2</v>
      </c>
      <c r="P29" s="118"/>
    </row>
    <row r="30" spans="1:16" ht="18" customHeight="1" x14ac:dyDescent="0.25">
      <c r="A30" s="438" t="str">
        <f>+A13</f>
        <v>Argentina</v>
      </c>
      <c r="B30" s="436"/>
      <c r="C30" s="440">
        <v>159.519001</v>
      </c>
      <c r="D30" s="565">
        <v>32.903500000000001</v>
      </c>
      <c r="E30" s="565"/>
      <c r="F30" s="440">
        <v>34.073774999999998</v>
      </c>
      <c r="G30" s="440">
        <f t="shared" si="4"/>
        <v>226.49627600000002</v>
      </c>
      <c r="H30" s="101"/>
      <c r="I30" s="440">
        <v>158.84908252</v>
      </c>
      <c r="J30" s="565">
        <v>30.128681</v>
      </c>
      <c r="K30" s="565"/>
      <c r="L30" s="440">
        <v>27.815332000000001</v>
      </c>
      <c r="M30" s="440">
        <f t="shared" si="5"/>
        <v>216.79309552000001</v>
      </c>
      <c r="N30" s="409"/>
      <c r="O30" s="412">
        <f t="shared" si="6"/>
        <v>4.4757792939511987E-2</v>
      </c>
      <c r="P30" s="118"/>
    </row>
    <row r="31" spans="1:16" ht="18" customHeight="1" thickBot="1" x14ac:dyDescent="0.3">
      <c r="A31" s="439" t="str">
        <f>+A14</f>
        <v>Uruguay</v>
      </c>
      <c r="B31" s="436"/>
      <c r="C31" s="445">
        <v>45.840242000000003</v>
      </c>
      <c r="D31" s="573">
        <v>6.0173480000000001</v>
      </c>
      <c r="E31" s="573"/>
      <c r="F31" s="441">
        <v>6.1579240000000004</v>
      </c>
      <c r="G31" s="445">
        <f t="shared" si="4"/>
        <v>58.015514000000003</v>
      </c>
      <c r="H31" s="101"/>
      <c r="I31" s="445">
        <v>44.554170299999996</v>
      </c>
      <c r="J31" s="566">
        <v>5.8941280000000003</v>
      </c>
      <c r="K31" s="566"/>
      <c r="L31" s="441">
        <v>5.8150880000000003</v>
      </c>
      <c r="M31" s="445">
        <f t="shared" si="5"/>
        <v>56.263386300000001</v>
      </c>
      <c r="N31" s="409"/>
      <c r="O31" s="412">
        <f t="shared" si="6"/>
        <v>3.1141525870084452E-2</v>
      </c>
      <c r="P31" s="118"/>
    </row>
    <row r="32" spans="1:16" ht="17.45" customHeight="1" thickBot="1" x14ac:dyDescent="0.3">
      <c r="A32" s="434" t="str">
        <f>+A15</f>
        <v>Sudamérica</v>
      </c>
      <c r="B32" s="435"/>
      <c r="C32" s="442">
        <v>2331.318821239804</v>
      </c>
      <c r="D32" s="566">
        <v>318.16932955877206</v>
      </c>
      <c r="E32" s="566"/>
      <c r="F32" s="442">
        <v>380.42737659842425</v>
      </c>
      <c r="G32" s="441">
        <f t="shared" si="4"/>
        <v>3029.9155273970005</v>
      </c>
      <c r="H32" s="417"/>
      <c r="I32" s="442">
        <v>2236.6217531968196</v>
      </c>
      <c r="J32" s="569">
        <v>311.17150208415705</v>
      </c>
      <c r="K32" s="569"/>
      <c r="L32" s="443">
        <v>354.95113666445701</v>
      </c>
      <c r="M32" s="442">
        <f t="shared" si="5"/>
        <v>2902.7443919454336</v>
      </c>
      <c r="N32" s="419"/>
      <c r="O32" s="420">
        <f>+G32/M32-1</f>
        <v>4.3810655807119181E-2</v>
      </c>
    </row>
    <row r="33" spans="1:15" ht="24.95" customHeight="1" thickBot="1" x14ac:dyDescent="0.3">
      <c r="A33" s="451" t="str">
        <f>+A16</f>
        <v>TOTAL</v>
      </c>
      <c r="B33" s="456"/>
      <c r="C33" s="423">
        <v>4870.8508268743462</v>
      </c>
      <c r="D33" s="571">
        <v>583.76629855609406</v>
      </c>
      <c r="E33" s="571">
        <f t="shared" ref="E33" si="7">+E32+E27</f>
        <v>0</v>
      </c>
      <c r="F33" s="423">
        <v>738.15216768999028</v>
      </c>
      <c r="G33" s="446">
        <f>+G32+G27</f>
        <v>6192.769293120431</v>
      </c>
      <c r="H33" s="101"/>
      <c r="I33" s="423">
        <v>4874.0489434991423</v>
      </c>
      <c r="J33" s="571">
        <v>564.14215608483903</v>
      </c>
      <c r="K33" s="571">
        <f t="shared" ref="K33" si="8">+K32+K27</f>
        <v>0</v>
      </c>
      <c r="L33" s="447">
        <f>+L32+L27</f>
        <v>714.96594241103912</v>
      </c>
      <c r="M33" s="423">
        <f>+M32+M27</f>
        <v>6153.1570419950203</v>
      </c>
      <c r="N33" s="409"/>
      <c r="O33" s="424">
        <f>+G33/M33-1</f>
        <v>6.4377117071867662E-3</v>
      </c>
    </row>
    <row r="34" spans="1:15" ht="18" customHeight="1" x14ac:dyDescent="0.25">
      <c r="K34" s="572"/>
      <c r="L34" s="572"/>
    </row>
    <row r="35" spans="1:15" ht="18" customHeight="1" x14ac:dyDescent="0.25">
      <c r="A35" s="448" t="s">
        <v>85</v>
      </c>
      <c r="B35" s="448"/>
      <c r="C35" s="448"/>
      <c r="D35" s="448"/>
      <c r="E35" s="448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25.5" customHeight="1" thickBot="1" x14ac:dyDescent="0.3">
      <c r="A36" s="457" t="s">
        <v>9</v>
      </c>
      <c r="C36" s="502" t="str">
        <f>C22</f>
        <v>3T 2025</v>
      </c>
      <c r="D36" s="503" t="str">
        <f>I22</f>
        <v>3T 2024</v>
      </c>
      <c r="E36" s="458" t="s">
        <v>64</v>
      </c>
    </row>
    <row r="37" spans="1:15" ht="18" customHeight="1" x14ac:dyDescent="0.25">
      <c r="A37" s="459" t="s">
        <v>67</v>
      </c>
      <c r="B37" s="117"/>
      <c r="C37" s="460">
        <v>34428.646978300007</v>
      </c>
      <c r="D37" s="461">
        <v>34499.741064760005</v>
      </c>
      <c r="E37" s="129">
        <f t="shared" ref="E37:E44" si="9">+C37/D37-1</f>
        <v>-2.0607136246775237E-3</v>
      </c>
    </row>
    <row r="38" spans="1:15" ht="18" customHeight="1" x14ac:dyDescent="0.25">
      <c r="A38" s="462" t="s">
        <v>73</v>
      </c>
      <c r="B38" s="117"/>
      <c r="C38" s="128">
        <v>4115.3021031307562</v>
      </c>
      <c r="D38" s="463">
        <v>4156.9622783833001</v>
      </c>
      <c r="E38" s="464">
        <f t="shared" si="9"/>
        <v>-1.0021783327017864E-2</v>
      </c>
    </row>
    <row r="39" spans="1:15" ht="18" customHeight="1" thickBot="1" x14ac:dyDescent="0.3">
      <c r="A39" s="465" t="s">
        <v>154</v>
      </c>
      <c r="B39" s="117"/>
      <c r="C39" s="466">
        <v>3923.2854812534179</v>
      </c>
      <c r="D39" s="466">
        <v>3888.9087721977812</v>
      </c>
      <c r="E39" s="467">
        <f t="shared" si="9"/>
        <v>8.8396799897696443E-3</v>
      </c>
    </row>
    <row r="40" spans="1:15" ht="18" customHeight="1" thickBot="1" x14ac:dyDescent="0.3">
      <c r="A40" s="468" t="s">
        <v>5</v>
      </c>
      <c r="B40" s="469"/>
      <c r="C40" s="470">
        <v>42467.234562684185</v>
      </c>
      <c r="D40" s="471">
        <v>42545.612115341093</v>
      </c>
      <c r="E40" s="472">
        <f t="shared" si="9"/>
        <v>-1.8422006115325074E-3</v>
      </c>
    </row>
    <row r="41" spans="1:15" ht="18" customHeight="1" x14ac:dyDescent="0.25">
      <c r="A41" s="462" t="s">
        <v>68</v>
      </c>
      <c r="B41" s="117"/>
      <c r="C41" s="460">
        <v>5798.4144059114624</v>
      </c>
      <c r="D41" s="461">
        <v>5181.1386359573726</v>
      </c>
      <c r="E41" s="473">
        <f t="shared" si="9"/>
        <v>0.1191390181436498</v>
      </c>
    </row>
    <row r="42" spans="1:15" ht="18" customHeight="1" x14ac:dyDescent="0.25">
      <c r="A42" s="437" t="s">
        <v>171</v>
      </c>
      <c r="B42" s="117"/>
      <c r="C42" s="128">
        <v>19792.219752297067</v>
      </c>
      <c r="D42" s="463">
        <v>17747.408541285058</v>
      </c>
      <c r="E42" s="464">
        <f t="shared" si="9"/>
        <v>0.11521745308647446</v>
      </c>
    </row>
    <row r="43" spans="1:15" ht="18" customHeight="1" x14ac:dyDescent="0.25">
      <c r="A43" s="437" t="s">
        <v>70</v>
      </c>
      <c r="B43" s="117"/>
      <c r="C43" s="474">
        <v>2542.3769927207809</v>
      </c>
      <c r="D43" s="463">
        <v>2851.8705784975291</v>
      </c>
      <c r="E43" s="464">
        <f t="shared" si="9"/>
        <v>-0.10852301226789918</v>
      </c>
    </row>
    <row r="44" spans="1:15" ht="17.45" customHeight="1" thickBot="1" x14ac:dyDescent="0.3">
      <c r="A44" s="462" t="s">
        <v>75</v>
      </c>
      <c r="B44" s="117"/>
      <c r="C44" s="475">
        <v>1283.4711426556548</v>
      </c>
      <c r="D44" s="466">
        <v>1275.1910757625988</v>
      </c>
      <c r="E44" s="467">
        <f t="shared" si="9"/>
        <v>6.4931970199872957E-3</v>
      </c>
    </row>
    <row r="45" spans="1:15" ht="21" customHeight="1" thickBot="1" x14ac:dyDescent="0.3">
      <c r="A45" s="476" t="s">
        <v>6</v>
      </c>
      <c r="B45" s="469"/>
      <c r="C45" s="470">
        <v>29416.482293584962</v>
      </c>
      <c r="D45" s="477">
        <v>27055.608831502559</v>
      </c>
      <c r="E45" s="478">
        <f>+C45/D45-1</f>
        <v>8.7260038271010476E-2</v>
      </c>
      <c r="G45" s="121"/>
    </row>
    <row r="46" spans="1:15" ht="19.899999999999999" customHeight="1" thickBot="1" x14ac:dyDescent="0.3">
      <c r="A46" s="451" t="str">
        <f>A33</f>
        <v>TOTAL</v>
      </c>
      <c r="B46" s="479"/>
      <c r="C46" s="480">
        <v>71883.716856269151</v>
      </c>
      <c r="D46" s="481">
        <v>69601.220946843649</v>
      </c>
      <c r="E46" s="482">
        <f>+C46/D46-1</f>
        <v>3.2793906175420551E-2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2" t="s">
        <v>172</v>
      </c>
      <c r="C48" s="101"/>
      <c r="D48" s="101"/>
      <c r="E48" s="101"/>
    </row>
    <row r="49" spans="1:1" ht="13.9" customHeight="1" x14ac:dyDescent="0.2">
      <c r="A49" s="122" t="s">
        <v>192</v>
      </c>
    </row>
    <row r="50" spans="1:1" ht="11.1" customHeight="1" x14ac:dyDescent="0.25">
      <c r="A50" s="130"/>
    </row>
  </sheetData>
  <mergeCells count="30"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  <mergeCell ref="D27:E27"/>
    <mergeCell ref="J27:K27"/>
    <mergeCell ref="D28:E28"/>
    <mergeCell ref="J28:K28"/>
    <mergeCell ref="D29:E29"/>
    <mergeCell ref="J29:K29"/>
    <mergeCell ref="D23:E23"/>
    <mergeCell ref="J23:K23"/>
    <mergeCell ref="D24:E24"/>
    <mergeCell ref="J24:K24"/>
    <mergeCell ref="D26:E26"/>
    <mergeCell ref="J26:K26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ignoredErrors>
    <ignoredError sqref="G8 M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sheetPr>
    <tabColor rgb="FF00B050"/>
  </sheetPr>
  <dimension ref="A1:O50"/>
  <sheetViews>
    <sheetView showGridLines="0" topLeftCell="A22" zoomScale="95" zoomScaleNormal="85" workbookViewId="0">
      <selection activeCell="D53" sqref="D53"/>
    </sheetView>
  </sheetViews>
  <sheetFormatPr baseColWidth="10" defaultColWidth="9.85546875" defaultRowHeight="11.1" customHeight="1" x14ac:dyDescent="0.25"/>
  <cols>
    <col min="1" max="1" width="32.42578125" style="123" customWidth="1"/>
    <col min="2" max="2" width="1.7109375" style="124" customWidth="1"/>
    <col min="3" max="3" width="12.28515625" style="125" customWidth="1"/>
    <col min="4" max="4" width="13.140625" style="125" customWidth="1"/>
    <col min="5" max="5" width="13" style="125" customWidth="1"/>
    <col min="6" max="6" width="11.85546875" style="125" customWidth="1"/>
    <col min="7" max="7" width="11.28515625" style="125" customWidth="1"/>
    <col min="8" max="8" width="6.140625" style="125" customWidth="1"/>
    <col min="9" max="9" width="11.140625" style="125" customWidth="1"/>
    <col min="10" max="10" width="11.28515625" style="125" customWidth="1"/>
    <col min="11" max="11" width="12.85546875" style="125" customWidth="1"/>
    <col min="12" max="13" width="11.28515625" style="124" customWidth="1"/>
    <col min="14" max="14" width="4.140625" style="124" customWidth="1"/>
    <col min="15" max="15" width="11.28515625" style="124" customWidth="1"/>
    <col min="16" max="16384" width="9.85546875" style="117"/>
  </cols>
  <sheetData>
    <row r="1" spans="1:15" ht="15" customHeight="1" x14ac:dyDescent="0.25">
      <c r="A1" s="530" t="s">
        <v>14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</row>
    <row r="2" spans="1:15" ht="15" customHeight="1" x14ac:dyDescent="0.25">
      <c r="A2" s="530" t="s">
        <v>174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15" ht="10.5" customHeight="1" x14ac:dyDescent="0.25">
      <c r="A3" s="452"/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5"/>
      <c r="M3" s="455"/>
      <c r="N3" s="455"/>
      <c r="O3" s="455"/>
    </row>
    <row r="4" spans="1:15" ht="23.25" customHeight="1" x14ac:dyDescent="0.25">
      <c r="A4" s="563" t="s">
        <v>117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</row>
    <row r="5" spans="1:15" ht="18.75" customHeight="1" thickBot="1" x14ac:dyDescent="0.3">
      <c r="A5" s="425"/>
      <c r="B5" s="101"/>
      <c r="C5" s="561" t="s">
        <v>176</v>
      </c>
      <c r="D5" s="561"/>
      <c r="E5" s="561"/>
      <c r="F5" s="561"/>
      <c r="G5" s="561"/>
      <c r="H5" s="101"/>
      <c r="I5" s="562" t="s">
        <v>161</v>
      </c>
      <c r="J5" s="562"/>
      <c r="K5" s="562"/>
      <c r="L5" s="562"/>
      <c r="M5" s="562"/>
      <c r="N5" s="426"/>
      <c r="O5" s="427" t="s">
        <v>84</v>
      </c>
    </row>
    <row r="6" spans="1:15" ht="24.75" customHeight="1" x14ac:dyDescent="0.25">
      <c r="A6" s="428"/>
      <c r="B6" s="429"/>
      <c r="C6" s="450" t="s">
        <v>86</v>
      </c>
      <c r="D6" s="450" t="s">
        <v>105</v>
      </c>
      <c r="E6" s="450" t="s">
        <v>106</v>
      </c>
      <c r="F6" s="450" t="s">
        <v>87</v>
      </c>
      <c r="G6" s="450" t="s">
        <v>82</v>
      </c>
      <c r="H6" s="101"/>
      <c r="I6" s="430" t="s">
        <v>86</v>
      </c>
      <c r="J6" s="430" t="s">
        <v>105</v>
      </c>
      <c r="K6" s="430" t="s">
        <v>106</v>
      </c>
      <c r="L6" s="430" t="s">
        <v>87</v>
      </c>
      <c r="M6" s="430" t="s">
        <v>82</v>
      </c>
      <c r="N6" s="409"/>
      <c r="O6" s="450" t="s">
        <v>64</v>
      </c>
    </row>
    <row r="7" spans="1:15" ht="18" customHeight="1" x14ac:dyDescent="0.25">
      <c r="A7" s="483" t="s">
        <v>169</v>
      </c>
      <c r="B7" s="429"/>
      <c r="C7" s="440">
        <v>1019.8854801397879</v>
      </c>
      <c r="D7" s="440">
        <v>99.867395563043985</v>
      </c>
      <c r="E7" s="440">
        <v>278.32809499448103</v>
      </c>
      <c r="F7" s="440">
        <v>122.37124551143199</v>
      </c>
      <c r="G7" s="440">
        <f t="shared" ref="G7:G16" si="0">+SUM(C7:F7)</f>
        <v>1520.4522162087451</v>
      </c>
      <c r="H7" s="101"/>
      <c r="I7" s="440">
        <v>1107.8839811556295</v>
      </c>
      <c r="J7" s="440">
        <v>107.0224491260681</v>
      </c>
      <c r="K7" s="440">
        <v>290.26423267986303</v>
      </c>
      <c r="L7" s="440">
        <v>121.67330025786421</v>
      </c>
      <c r="M7" s="440">
        <f t="shared" ref="M7" si="1">+SUM(I7:L7)</f>
        <v>1626.8439632194247</v>
      </c>
      <c r="N7" s="409"/>
      <c r="O7" s="410">
        <f t="shared" ref="O7:O10" si="2">+G7/M7-1</f>
        <v>-6.5397634571011221E-2</v>
      </c>
    </row>
    <row r="8" spans="1:15" ht="18" customHeight="1" x14ac:dyDescent="0.25">
      <c r="A8" s="432" t="s">
        <v>73</v>
      </c>
      <c r="B8" s="429"/>
      <c r="C8" s="411">
        <v>133.64692565084366</v>
      </c>
      <c r="D8" s="411">
        <v>6.4149439395118781</v>
      </c>
      <c r="E8" s="411">
        <v>2.2836995928622752</v>
      </c>
      <c r="F8" s="411">
        <v>6.5003559121842454</v>
      </c>
      <c r="G8" s="411">
        <f>SUM(C8:F8)</f>
        <v>148.84592509540204</v>
      </c>
      <c r="H8" s="417"/>
      <c r="I8" s="411">
        <v>130.8484992344124</v>
      </c>
      <c r="J8" s="411">
        <v>7.5829567349694464</v>
      </c>
      <c r="K8" s="411">
        <v>0</v>
      </c>
      <c r="L8" s="411">
        <v>7.1119555260954304</v>
      </c>
      <c r="M8" s="411">
        <f>+SUM(I8:L8)</f>
        <v>145.5434114954773</v>
      </c>
      <c r="N8" s="409"/>
      <c r="O8" s="412">
        <f t="shared" si="2"/>
        <v>2.2690917891720286E-2</v>
      </c>
    </row>
    <row r="9" spans="1:15" ht="18" customHeight="1" thickBot="1" x14ac:dyDescent="0.3">
      <c r="A9" s="433" t="s">
        <v>154</v>
      </c>
      <c r="B9" s="429"/>
      <c r="C9" s="413">
        <v>108.80144461982</v>
      </c>
      <c r="D9" s="413">
        <v>6.627136843640999</v>
      </c>
      <c r="E9" s="413">
        <v>0.52702594960000004</v>
      </c>
      <c r="F9" s="413">
        <v>16.9748268791</v>
      </c>
      <c r="G9" s="413">
        <f>+SUM(C9:F9)</f>
        <v>132.93043429216101</v>
      </c>
      <c r="H9" s="101"/>
      <c r="I9" s="413">
        <v>108.04848634030336</v>
      </c>
      <c r="J9" s="413">
        <v>4.383634794097377</v>
      </c>
      <c r="K9" s="445">
        <v>2.9406822900786205</v>
      </c>
      <c r="L9" s="413">
        <v>16.702748374419002</v>
      </c>
      <c r="M9" s="413">
        <f>+SUM(I9:L9)</f>
        <v>132.07555179889835</v>
      </c>
      <c r="N9" s="409"/>
      <c r="O9" s="414">
        <f t="shared" si="2"/>
        <v>6.4726778091703796E-3</v>
      </c>
    </row>
    <row r="10" spans="1:15" ht="18" customHeight="1" thickBot="1" x14ac:dyDescent="0.3">
      <c r="A10" s="434" t="s">
        <v>5</v>
      </c>
      <c r="B10" s="435"/>
      <c r="C10" s="415">
        <v>1262.3338504104515</v>
      </c>
      <c r="D10" s="415">
        <v>112.90947634619685</v>
      </c>
      <c r="E10" s="415">
        <v>281.13882053694329</v>
      </c>
      <c r="F10" s="415">
        <v>145.84642830271622</v>
      </c>
      <c r="G10" s="416">
        <f t="shared" si="0"/>
        <v>1802.228575596308</v>
      </c>
      <c r="H10" s="417"/>
      <c r="I10" s="415">
        <v>1346.7809667303452</v>
      </c>
      <c r="J10" s="415">
        <v>118.98904065513491</v>
      </c>
      <c r="K10" s="418">
        <v>293.20491496994163</v>
      </c>
      <c r="L10" s="415">
        <v>145.48800415837866</v>
      </c>
      <c r="M10" s="415">
        <f t="shared" ref="M10:M16" si="3">+SUM(I10:L10)</f>
        <v>1904.4629265138005</v>
      </c>
      <c r="N10" s="419"/>
      <c r="O10" s="420">
        <f t="shared" si="2"/>
        <v>-5.3681460265880165E-2</v>
      </c>
    </row>
    <row r="11" spans="1:15" ht="18" customHeight="1" x14ac:dyDescent="0.25">
      <c r="A11" s="431" t="s">
        <v>68</v>
      </c>
      <c r="B11" s="436"/>
      <c r="C11" s="444">
        <v>193.73651432603998</v>
      </c>
      <c r="D11" s="444">
        <v>30.027502622330001</v>
      </c>
      <c r="E11" s="444">
        <v>10.847620587535999</v>
      </c>
      <c r="F11" s="444">
        <v>19.116761721622002</v>
      </c>
      <c r="G11" s="440">
        <f t="shared" si="0"/>
        <v>253.72839925752797</v>
      </c>
      <c r="H11" s="101"/>
      <c r="I11" s="444">
        <v>196.49147285010201</v>
      </c>
      <c r="J11" s="444">
        <v>30.434247602477992</v>
      </c>
      <c r="K11" s="444">
        <v>11.958132713480001</v>
      </c>
      <c r="L11" s="444">
        <v>21.842057044672952</v>
      </c>
      <c r="M11" s="444">
        <f>+SUM(I11:L11)</f>
        <v>260.72591021073299</v>
      </c>
      <c r="N11" s="409"/>
      <c r="O11" s="421">
        <f t="shared" ref="O11:O16" si="4">+G11/M11-1</f>
        <v>-2.6838571385365051E-2</v>
      </c>
    </row>
    <row r="12" spans="1:15" ht="18" customHeight="1" x14ac:dyDescent="0.25">
      <c r="A12" s="437" t="s">
        <v>170</v>
      </c>
      <c r="B12" s="436"/>
      <c r="C12" s="422">
        <v>697.75889720999987</v>
      </c>
      <c r="D12" s="422">
        <v>61.616153745999981</v>
      </c>
      <c r="E12" s="422">
        <v>6.9490999779999996</v>
      </c>
      <c r="F12" s="422">
        <v>73.529619881000045</v>
      </c>
      <c r="G12" s="422">
        <f t="shared" si="0"/>
        <v>839.85377081499996</v>
      </c>
      <c r="H12" s="101"/>
      <c r="I12" s="440">
        <v>691.58967680299997</v>
      </c>
      <c r="J12" s="440">
        <v>58.717963919999988</v>
      </c>
      <c r="K12" s="440">
        <v>7.3814479429999995</v>
      </c>
      <c r="L12" s="440">
        <v>71.968332593</v>
      </c>
      <c r="M12" s="440">
        <f t="shared" si="3"/>
        <v>829.65742125899999</v>
      </c>
      <c r="N12" s="409"/>
      <c r="O12" s="412">
        <f t="shared" si="4"/>
        <v>1.2289831073320601E-2</v>
      </c>
    </row>
    <row r="13" spans="1:15" ht="18" customHeight="1" x14ac:dyDescent="0.25">
      <c r="A13" s="438" t="s">
        <v>70</v>
      </c>
      <c r="B13" s="436"/>
      <c r="C13" s="422">
        <v>91.161522016484327</v>
      </c>
      <c r="D13" s="422">
        <v>16.896438433757233</v>
      </c>
      <c r="E13" s="422">
        <v>4.3255980062400017</v>
      </c>
      <c r="F13" s="422">
        <v>12.322650727661497</v>
      </c>
      <c r="G13" s="422">
        <f t="shared" si="0"/>
        <v>124.70620918414305</v>
      </c>
      <c r="H13" s="101"/>
      <c r="I13" s="422">
        <v>87.338937365355648</v>
      </c>
      <c r="J13" s="422">
        <v>14.337667870671105</v>
      </c>
      <c r="K13" s="422">
        <v>5.1884640640699997</v>
      </c>
      <c r="L13" s="422">
        <v>8.8535428400354803</v>
      </c>
      <c r="M13" s="422">
        <f t="shared" si="3"/>
        <v>115.71861214013222</v>
      </c>
      <c r="N13" s="409"/>
      <c r="O13" s="412">
        <f t="shared" si="4"/>
        <v>7.7667687831643573E-2</v>
      </c>
    </row>
    <row r="14" spans="1:15" ht="18" customHeight="1" thickBot="1" x14ac:dyDescent="0.3">
      <c r="A14" s="439" t="s">
        <v>75</v>
      </c>
      <c r="B14" s="436"/>
      <c r="C14" s="422">
        <v>28.440294618760021</v>
      </c>
      <c r="D14" s="422">
        <v>5.4040771601484003</v>
      </c>
      <c r="E14" s="422">
        <v>0</v>
      </c>
      <c r="F14" s="422">
        <v>2.4462451519202268</v>
      </c>
      <c r="G14" s="422">
        <f t="shared" si="0"/>
        <v>36.290616930828648</v>
      </c>
      <c r="H14" s="101"/>
      <c r="I14" s="422">
        <v>28.14378387612566</v>
      </c>
      <c r="J14" s="422">
        <v>4.8043031146138286</v>
      </c>
      <c r="K14" s="422">
        <v>0</v>
      </c>
      <c r="L14" s="422">
        <v>2.0410833746634718</v>
      </c>
      <c r="M14" s="422">
        <f t="shared" si="3"/>
        <v>34.989170365402963</v>
      </c>
      <c r="N14" s="409"/>
      <c r="O14" s="412">
        <f t="shared" si="4"/>
        <v>3.7195696606528994E-2</v>
      </c>
    </row>
    <row r="15" spans="1:15" ht="18" customHeight="1" thickBot="1" x14ac:dyDescent="0.3">
      <c r="A15" s="434" t="s">
        <v>6</v>
      </c>
      <c r="B15" s="435"/>
      <c r="C15" s="416">
        <v>1011.0972281712843</v>
      </c>
      <c r="D15" s="416">
        <v>113.94417196223563</v>
      </c>
      <c r="E15" s="416">
        <v>22.122318571775999</v>
      </c>
      <c r="F15" s="416">
        <v>107.41527748220376</v>
      </c>
      <c r="G15" s="416">
        <f t="shared" si="0"/>
        <v>1254.5789961874998</v>
      </c>
      <c r="H15" s="417"/>
      <c r="I15" s="416">
        <v>1003.5638708945833</v>
      </c>
      <c r="J15" s="416">
        <v>108.29418250776293</v>
      </c>
      <c r="K15" s="416">
        <v>24.528044720550003</v>
      </c>
      <c r="L15" s="416">
        <v>104.70501585237191</v>
      </c>
      <c r="M15" s="416">
        <f t="shared" si="3"/>
        <v>1241.0911139752682</v>
      </c>
      <c r="N15" s="419"/>
      <c r="O15" s="420">
        <f t="shared" si="4"/>
        <v>1.0867761488541516E-2</v>
      </c>
    </row>
    <row r="16" spans="1:15" ht="19.149999999999999" customHeight="1" thickBot="1" x14ac:dyDescent="0.3">
      <c r="A16" s="451" t="s">
        <v>83</v>
      </c>
      <c r="B16" s="456"/>
      <c r="C16" s="423">
        <f>+C10+C15</f>
        <v>2273.4310785817361</v>
      </c>
      <c r="D16" s="423">
        <f>+D10+D15</f>
        <v>226.85364830843247</v>
      </c>
      <c r="E16" s="423">
        <f>+E10+E15</f>
        <v>303.26113910871931</v>
      </c>
      <c r="F16" s="423">
        <f>+F10+F15</f>
        <v>253.26170578491997</v>
      </c>
      <c r="G16" s="423">
        <f t="shared" si="0"/>
        <v>3056.8075717838083</v>
      </c>
      <c r="H16" s="101"/>
      <c r="I16" s="423">
        <f>+I10+I15</f>
        <v>2350.3448376249285</v>
      </c>
      <c r="J16" s="423">
        <f>+J10+J15</f>
        <v>227.28322316289785</v>
      </c>
      <c r="K16" s="423">
        <f>+K10+K15</f>
        <v>317.73295969049161</v>
      </c>
      <c r="L16" s="423">
        <f>+L10+L15</f>
        <v>250.19302001075056</v>
      </c>
      <c r="M16" s="423">
        <f t="shared" si="3"/>
        <v>3145.554040489068</v>
      </c>
      <c r="N16" s="409"/>
      <c r="O16" s="424">
        <f t="shared" si="4"/>
        <v>-2.8213302827714726E-2</v>
      </c>
    </row>
    <row r="17" spans="1:15" ht="15" customHeight="1" x14ac:dyDescent="0.25">
      <c r="A17" s="120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1:15" ht="15" customHeight="1" x14ac:dyDescent="0.2">
      <c r="A18" s="122" t="s">
        <v>118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ht="17.25" customHeight="1" x14ac:dyDescent="0.2">
      <c r="A19" s="122" t="s">
        <v>119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ht="23.25" customHeight="1" x14ac:dyDescent="0.25"/>
    <row r="21" spans="1:15" ht="18" customHeight="1" x14ac:dyDescent="0.25">
      <c r="A21" s="448" t="s">
        <v>120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</row>
    <row r="22" spans="1:15" ht="18" customHeight="1" thickBot="1" x14ac:dyDescent="0.3">
      <c r="A22" s="425"/>
      <c r="B22" s="101"/>
      <c r="C22" s="561" t="str">
        <f>+C5</f>
        <v>Acumulado 2025</v>
      </c>
      <c r="D22" s="561"/>
      <c r="E22" s="561"/>
      <c r="F22" s="561"/>
      <c r="G22" s="561"/>
      <c r="H22" s="101"/>
      <c r="I22" s="562" t="str">
        <f>+I5</f>
        <v>Acumulado 2024</v>
      </c>
      <c r="J22" s="562"/>
      <c r="K22" s="562"/>
      <c r="L22" s="562"/>
      <c r="M22" s="562"/>
      <c r="N22" s="426"/>
      <c r="O22" s="427" t="str">
        <f>+O5</f>
        <v>A/A</v>
      </c>
    </row>
    <row r="23" spans="1:15" ht="18" customHeight="1" x14ac:dyDescent="0.25">
      <c r="A23" s="428"/>
      <c r="B23" s="429"/>
      <c r="C23" s="450" t="s">
        <v>86</v>
      </c>
      <c r="D23" s="564" t="s">
        <v>121</v>
      </c>
      <c r="E23" s="564"/>
      <c r="F23" s="450" t="s">
        <v>87</v>
      </c>
      <c r="G23" s="450" t="s">
        <v>82</v>
      </c>
      <c r="H23" s="101"/>
      <c r="I23" s="430" t="s">
        <v>86</v>
      </c>
      <c r="J23" s="564" t="s">
        <v>121</v>
      </c>
      <c r="K23" s="564"/>
      <c r="L23" s="430" t="s">
        <v>87</v>
      </c>
      <c r="M23" s="430" t="s">
        <v>82</v>
      </c>
      <c r="N23" s="409"/>
      <c r="O23" s="450" t="s">
        <v>64</v>
      </c>
    </row>
    <row r="24" spans="1:15" s="126" customFormat="1" ht="18" customHeight="1" x14ac:dyDescent="0.25">
      <c r="A24" s="483" t="s">
        <v>169</v>
      </c>
      <c r="B24" s="429"/>
      <c r="C24" s="440">
        <v>5639.6559316782414</v>
      </c>
      <c r="D24" s="565">
        <v>711.98574798999994</v>
      </c>
      <c r="E24" s="565"/>
      <c r="F24" s="440">
        <v>849.90771693583201</v>
      </c>
      <c r="G24" s="440">
        <f t="shared" ref="G24:G32" si="5">C24+D24+F24</f>
        <v>7201.549396604074</v>
      </c>
      <c r="H24" s="101"/>
      <c r="I24" s="440">
        <v>6134.3978075777577</v>
      </c>
      <c r="J24" s="565">
        <v>739.7074179839999</v>
      </c>
      <c r="K24" s="565"/>
      <c r="L24" s="440">
        <v>853.03792619713909</v>
      </c>
      <c r="M24" s="440">
        <f t="shared" ref="M24:M32" si="6">I24+J24+L24</f>
        <v>7727.1431517588971</v>
      </c>
      <c r="N24" s="409"/>
      <c r="O24" s="410">
        <f t="shared" ref="O24:O29" si="7">+G24/M24-1</f>
        <v>-6.8019155958717326E-2</v>
      </c>
    </row>
    <row r="25" spans="1:15" ht="18" customHeight="1" x14ac:dyDescent="0.25">
      <c r="A25" s="432" t="s">
        <v>73</v>
      </c>
      <c r="B25" s="429"/>
      <c r="C25" s="500">
        <v>1004.3450708239338</v>
      </c>
      <c r="D25" s="567">
        <v>61.330934001052007</v>
      </c>
      <c r="E25" s="567">
        <v>216.32425384993297</v>
      </c>
      <c r="F25" s="500">
        <v>70.70797100514001</v>
      </c>
      <c r="G25" s="484">
        <f>C25+D25+F25</f>
        <v>1136.3839758301258</v>
      </c>
      <c r="H25" s="417"/>
      <c r="I25" s="500">
        <v>981.18114722307109</v>
      </c>
      <c r="J25" s="567">
        <v>51.055754999724009</v>
      </c>
      <c r="K25" s="567">
        <v>216.32425384993297</v>
      </c>
      <c r="L25" s="500">
        <v>74.78397224396798</v>
      </c>
      <c r="M25" s="484">
        <f>I25+J25+L25</f>
        <v>1107.0208744667632</v>
      </c>
      <c r="N25" s="409"/>
      <c r="O25" s="412">
        <f>+G25/M25-1</f>
        <v>2.6524433315231244E-2</v>
      </c>
    </row>
    <row r="26" spans="1:15" ht="18" customHeight="1" thickBot="1" x14ac:dyDescent="0.3">
      <c r="A26" s="433" t="s">
        <v>154</v>
      </c>
      <c r="B26" s="429"/>
      <c r="C26" s="445">
        <v>796.49216416089996</v>
      </c>
      <c r="D26" s="566">
        <v>43.060478999364001</v>
      </c>
      <c r="E26" s="566"/>
      <c r="F26" s="441">
        <v>168.25880222989701</v>
      </c>
      <c r="G26" s="441">
        <f t="shared" si="5"/>
        <v>1007.811445390161</v>
      </c>
      <c r="H26" s="101"/>
      <c r="I26" s="441">
        <v>789.00253219161959</v>
      </c>
      <c r="J26" s="566">
        <v>43.610991002643992</v>
      </c>
      <c r="K26" s="566"/>
      <c r="L26" s="441">
        <v>168.07101524666803</v>
      </c>
      <c r="M26" s="441">
        <f t="shared" si="6"/>
        <v>1000.6845384409316</v>
      </c>
      <c r="N26" s="409"/>
      <c r="O26" s="414">
        <f t="shared" si="7"/>
        <v>7.1220316447908605E-3</v>
      </c>
    </row>
    <row r="27" spans="1:15" ht="18" customHeight="1" thickBot="1" x14ac:dyDescent="0.3">
      <c r="A27" s="434" t="str">
        <f>+A10</f>
        <v>México y Centroamérica</v>
      </c>
      <c r="B27" s="435"/>
      <c r="C27" s="442">
        <v>7440.4931666630746</v>
      </c>
      <c r="D27" s="568">
        <v>816.37716099041597</v>
      </c>
      <c r="E27" s="568"/>
      <c r="F27" s="443">
        <v>1088.8744901708692</v>
      </c>
      <c r="G27" s="443">
        <f t="shared" si="5"/>
        <v>9345.7448178243594</v>
      </c>
      <c r="H27" s="417"/>
      <c r="I27" s="442">
        <v>7904.5814869924488</v>
      </c>
      <c r="J27" s="569">
        <v>834.37416398636788</v>
      </c>
      <c r="K27" s="569"/>
      <c r="L27" s="443">
        <v>1095.892913687775</v>
      </c>
      <c r="M27" s="443">
        <f t="shared" si="6"/>
        <v>9834.8485646665904</v>
      </c>
      <c r="N27" s="419"/>
      <c r="O27" s="420">
        <f t="shared" si="7"/>
        <v>-4.97317008621182E-2</v>
      </c>
    </row>
    <row r="28" spans="1:15" ht="18" customHeight="1" x14ac:dyDescent="0.25">
      <c r="A28" s="431" t="str">
        <f>+A11</f>
        <v>Colombia</v>
      </c>
      <c r="B28" s="436"/>
      <c r="C28" s="440">
        <v>1426.9450441946319</v>
      </c>
      <c r="D28" s="565">
        <v>301.61144996529202</v>
      </c>
      <c r="E28" s="565"/>
      <c r="F28" s="444">
        <v>147.21693684008602</v>
      </c>
      <c r="G28" s="444">
        <f t="shared" si="5"/>
        <v>1875.7734310000099</v>
      </c>
      <c r="H28" s="101"/>
      <c r="I28" s="440">
        <v>1440.135265680281</v>
      </c>
      <c r="J28" s="570">
        <v>311.53724886966199</v>
      </c>
      <c r="K28" s="570"/>
      <c r="L28" s="444">
        <v>179.451271642829</v>
      </c>
      <c r="M28" s="444">
        <f t="shared" si="6"/>
        <v>1931.1237861927721</v>
      </c>
      <c r="N28" s="409"/>
      <c r="O28" s="421">
        <f t="shared" si="7"/>
        <v>-2.8662251269705452E-2</v>
      </c>
    </row>
    <row r="29" spans="1:15" ht="18" customHeight="1" x14ac:dyDescent="0.25">
      <c r="A29" s="437" t="s">
        <v>170</v>
      </c>
      <c r="B29" s="436"/>
      <c r="C29" s="440">
        <v>4792.5181354279994</v>
      </c>
      <c r="D29" s="565">
        <v>533.370828856</v>
      </c>
      <c r="E29" s="565"/>
      <c r="F29" s="440">
        <v>845.50899754200032</v>
      </c>
      <c r="G29" s="440">
        <f t="shared" si="5"/>
        <v>6171.397961826</v>
      </c>
      <c r="H29" s="101"/>
      <c r="I29" s="440">
        <v>4606.5895627700002</v>
      </c>
      <c r="J29" s="565">
        <v>511.92881749000003</v>
      </c>
      <c r="K29" s="565"/>
      <c r="L29" s="440">
        <v>817.88587233499993</v>
      </c>
      <c r="M29" s="440">
        <f t="shared" si="6"/>
        <v>5936.4042525950008</v>
      </c>
      <c r="N29" s="409"/>
      <c r="O29" s="412">
        <f t="shared" si="7"/>
        <v>3.958519319641618E-2</v>
      </c>
    </row>
    <row r="30" spans="1:15" ht="18" customHeight="1" x14ac:dyDescent="0.25">
      <c r="A30" s="438" t="str">
        <f>+A13</f>
        <v>Argentina</v>
      </c>
      <c r="B30" s="436"/>
      <c r="C30" s="440">
        <v>471.60902099799995</v>
      </c>
      <c r="D30" s="565">
        <v>98.672017000000011</v>
      </c>
      <c r="E30" s="565"/>
      <c r="F30" s="440">
        <v>102.351040002</v>
      </c>
      <c r="G30" s="440">
        <f t="shared" si="5"/>
        <v>672.63207799999998</v>
      </c>
      <c r="H30" s="101"/>
      <c r="I30" s="440">
        <v>445.49075273999995</v>
      </c>
      <c r="J30" s="565">
        <v>88.529404999999997</v>
      </c>
      <c r="K30" s="565"/>
      <c r="L30" s="440">
        <v>76.383505119999995</v>
      </c>
      <c r="M30" s="440">
        <f t="shared" si="6"/>
        <v>610.40366285999994</v>
      </c>
      <c r="N30" s="409"/>
      <c r="O30" s="412">
        <f>+G30/M30-1</f>
        <v>0.10194633310100643</v>
      </c>
    </row>
    <row r="31" spans="1:15" ht="18" customHeight="1" thickBot="1" x14ac:dyDescent="0.3">
      <c r="A31" s="439" t="str">
        <f>+A14</f>
        <v>Uruguay</v>
      </c>
      <c r="B31" s="436"/>
      <c r="C31" s="445">
        <v>140.457741</v>
      </c>
      <c r="D31" s="573">
        <v>20.662951999999997</v>
      </c>
      <c r="E31" s="573"/>
      <c r="F31" s="441">
        <v>19.76567</v>
      </c>
      <c r="G31" s="445">
        <f t="shared" si="5"/>
        <v>180.88636299999999</v>
      </c>
      <c r="H31" s="101"/>
      <c r="I31" s="445">
        <v>135.60106210000001</v>
      </c>
      <c r="J31" s="566">
        <v>18.578484</v>
      </c>
      <c r="K31" s="566"/>
      <c r="L31" s="441">
        <v>16.995961069999989</v>
      </c>
      <c r="M31" s="445">
        <f t="shared" si="6"/>
        <v>171.17550717</v>
      </c>
      <c r="N31" s="409"/>
      <c r="O31" s="412">
        <f>+G31/M31-1</f>
        <v>5.6730404895811493E-2</v>
      </c>
    </row>
    <row r="32" spans="1:15" ht="17.45" customHeight="1" thickBot="1" x14ac:dyDescent="0.3">
      <c r="A32" s="434" t="str">
        <f>+A15</f>
        <v>Sudamérica</v>
      </c>
      <c r="B32" s="435"/>
      <c r="C32" s="442">
        <v>6831.5299416206308</v>
      </c>
      <c r="D32" s="566">
        <v>954.31724782129209</v>
      </c>
      <c r="E32" s="566"/>
      <c r="F32" s="442">
        <v>1114.8426443840863</v>
      </c>
      <c r="G32" s="441">
        <f t="shared" si="5"/>
        <v>8900.6898338260089</v>
      </c>
      <c r="H32" s="417"/>
      <c r="I32" s="442">
        <v>6627.8166432902817</v>
      </c>
      <c r="J32" s="569">
        <v>930.57395535966202</v>
      </c>
      <c r="K32" s="569"/>
      <c r="L32" s="443">
        <v>1090.7166101678288</v>
      </c>
      <c r="M32" s="442">
        <f t="shared" si="6"/>
        <v>8649.1072088177734</v>
      </c>
      <c r="N32" s="419"/>
      <c r="O32" s="420">
        <f>+G32/M32-1</f>
        <v>2.9087698757132685E-2</v>
      </c>
    </row>
    <row r="33" spans="1:15" ht="24.95" customHeight="1" thickBot="1" x14ac:dyDescent="0.3">
      <c r="A33" s="451" t="str">
        <f>+A16</f>
        <v>TOTAL</v>
      </c>
      <c r="B33" s="456"/>
      <c r="C33" s="423">
        <f>+C32+C27</f>
        <v>14272.023108283705</v>
      </c>
      <c r="D33" s="571">
        <f t="shared" ref="D33:E33" si="8">+D32+D27</f>
        <v>1770.6944088117079</v>
      </c>
      <c r="E33" s="571">
        <f t="shared" si="8"/>
        <v>0</v>
      </c>
      <c r="F33" s="423">
        <f>+F32+F27</f>
        <v>2203.7171345549555</v>
      </c>
      <c r="G33" s="446">
        <f>+G32+G27</f>
        <v>18246.434651650368</v>
      </c>
      <c r="H33" s="101"/>
      <c r="I33" s="423">
        <f>+I32+I27</f>
        <v>14532.398130282731</v>
      </c>
      <c r="J33" s="571">
        <f t="shared" ref="J33:K33" si="9">+J32+J27</f>
        <v>1764.9481193460299</v>
      </c>
      <c r="K33" s="571">
        <f t="shared" si="9"/>
        <v>0</v>
      </c>
      <c r="L33" s="447">
        <f>+L32+L27</f>
        <v>2186.6095238556036</v>
      </c>
      <c r="M33" s="423">
        <f>+M32+M27</f>
        <v>18483.955773484362</v>
      </c>
      <c r="N33" s="409"/>
      <c r="O33" s="424">
        <f>+G33/M33-1</f>
        <v>-1.2850123899058596E-2</v>
      </c>
    </row>
    <row r="34" spans="1:15" ht="18" customHeight="1" x14ac:dyDescent="0.25">
      <c r="K34" s="572"/>
      <c r="L34" s="572"/>
    </row>
    <row r="35" spans="1:15" ht="18" customHeight="1" x14ac:dyDescent="0.25">
      <c r="A35" s="448" t="s">
        <v>85</v>
      </c>
      <c r="B35" s="448"/>
      <c r="C35" s="448"/>
      <c r="D35" s="448"/>
      <c r="E35" s="448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30" customHeight="1" thickBot="1" x14ac:dyDescent="0.3">
      <c r="A36" s="457" t="s">
        <v>9</v>
      </c>
      <c r="C36" s="502" t="str">
        <f>C22</f>
        <v>Acumulado 2025</v>
      </c>
      <c r="D36" s="502" t="str">
        <f>I22</f>
        <v>Acumulado 2024</v>
      </c>
      <c r="E36" s="499" t="s">
        <v>64</v>
      </c>
    </row>
    <row r="37" spans="1:15" ht="18" customHeight="1" x14ac:dyDescent="0.25">
      <c r="A37" s="459" t="s">
        <v>67</v>
      </c>
      <c r="B37" s="117"/>
      <c r="C37" s="460">
        <v>102320.32249500998</v>
      </c>
      <c r="D37" s="461">
        <v>102827.93509860001</v>
      </c>
      <c r="E37" s="129">
        <f t="shared" ref="E37:E44" si="10">+C37/D37-1</f>
        <v>-4.9365243316739083E-3</v>
      </c>
    </row>
    <row r="38" spans="1:15" ht="18" customHeight="1" x14ac:dyDescent="0.25">
      <c r="A38" s="462" t="s">
        <v>73</v>
      </c>
      <c r="B38" s="117"/>
      <c r="C38" s="128">
        <v>12746.349946840226</v>
      </c>
      <c r="D38" s="463">
        <v>11401.056201942829</v>
      </c>
      <c r="E38" s="464">
        <f t="shared" si="10"/>
        <v>0.11799729087101141</v>
      </c>
    </row>
    <row r="39" spans="1:15" ht="18" customHeight="1" thickBot="1" x14ac:dyDescent="0.3">
      <c r="A39" s="465" t="s">
        <v>154</v>
      </c>
      <c r="B39" s="117"/>
      <c r="C39" s="466">
        <v>12375.663074875352</v>
      </c>
      <c r="D39" s="466">
        <v>11227.38367291469</v>
      </c>
      <c r="E39" s="467">
        <f t="shared" si="10"/>
        <v>0.10227488749055658</v>
      </c>
    </row>
    <row r="40" spans="1:15" ht="18" customHeight="1" thickBot="1" x14ac:dyDescent="0.3">
      <c r="A40" s="468" t="s">
        <v>5</v>
      </c>
      <c r="B40" s="469"/>
      <c r="C40" s="470">
        <v>127442.33551672556</v>
      </c>
      <c r="D40" s="471">
        <v>125456.37497345752</v>
      </c>
      <c r="E40" s="472">
        <f>+C40/D40-1</f>
        <v>1.5829889423221388E-2</v>
      </c>
    </row>
    <row r="41" spans="1:15" ht="18" customHeight="1" x14ac:dyDescent="0.25">
      <c r="A41" s="462" t="s">
        <v>68</v>
      </c>
      <c r="B41" s="117"/>
      <c r="C41" s="460">
        <v>16546.723932373356</v>
      </c>
      <c r="D41" s="461">
        <v>14849.569038813062</v>
      </c>
      <c r="E41" s="473">
        <f t="shared" si="10"/>
        <v>0.11428984161926548</v>
      </c>
    </row>
    <row r="42" spans="1:15" ht="18" customHeight="1" x14ac:dyDescent="0.25">
      <c r="A42" s="437" t="s">
        <v>171</v>
      </c>
      <c r="B42" s="117"/>
      <c r="C42" s="128">
        <v>58460.632619724609</v>
      </c>
      <c r="D42" s="463">
        <v>52026.883779212229</v>
      </c>
      <c r="E42" s="464">
        <f t="shared" si="10"/>
        <v>0.12366200650831671</v>
      </c>
    </row>
    <row r="43" spans="1:15" ht="18" customHeight="1" x14ac:dyDescent="0.25">
      <c r="A43" s="437" t="s">
        <v>70</v>
      </c>
      <c r="B43" s="117"/>
      <c r="C43" s="474">
        <v>7656.3511757415381</v>
      </c>
      <c r="D43" s="463">
        <v>8169.3958284943437</v>
      </c>
      <c r="E43" s="464">
        <f t="shared" si="10"/>
        <v>-6.2800807247377799E-2</v>
      </c>
    </row>
    <row r="44" spans="1:15" ht="17.45" customHeight="1" thickBot="1" x14ac:dyDescent="0.3">
      <c r="A44" s="462" t="s">
        <v>75</v>
      </c>
      <c r="B44" s="117"/>
      <c r="C44" s="475">
        <v>3878.1116435850686</v>
      </c>
      <c r="D44" s="466">
        <v>3371.1113917342313</v>
      </c>
      <c r="E44" s="467">
        <f t="shared" si="10"/>
        <v>0.15039557965778649</v>
      </c>
    </row>
    <row r="45" spans="1:15" ht="21" customHeight="1" thickBot="1" x14ac:dyDescent="0.3">
      <c r="A45" s="476" t="s">
        <v>6</v>
      </c>
      <c r="B45" s="469"/>
      <c r="C45" s="470">
        <v>86541.819371424572</v>
      </c>
      <c r="D45" s="477">
        <v>78416.960038253877</v>
      </c>
      <c r="E45" s="478">
        <f>+C45/D45-1</f>
        <v>0.10361099600401724</v>
      </c>
      <c r="G45" s="121"/>
    </row>
    <row r="46" spans="1:15" ht="19.899999999999999" customHeight="1" thickBot="1" x14ac:dyDescent="0.3">
      <c r="A46" s="451" t="str">
        <f>A33</f>
        <v>TOTAL</v>
      </c>
      <c r="B46" s="479"/>
      <c r="C46" s="480">
        <f>+C40+C45</f>
        <v>213984.15488815014</v>
      </c>
      <c r="D46" s="481">
        <f>+D40+D45</f>
        <v>203873.3350117114</v>
      </c>
      <c r="E46" s="482">
        <f>+C46/D46-1</f>
        <v>4.9593635557381388E-2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2" t="s">
        <v>172</v>
      </c>
      <c r="C48" s="101"/>
      <c r="D48" s="101"/>
      <c r="E48" s="101"/>
    </row>
    <row r="49" spans="1:1" ht="13.9" customHeight="1" x14ac:dyDescent="0.2">
      <c r="A49" s="122" t="s">
        <v>193</v>
      </c>
    </row>
    <row r="50" spans="1:1" ht="11.1" customHeight="1" x14ac:dyDescent="0.25">
      <c r="A50" s="130"/>
    </row>
  </sheetData>
  <mergeCells count="30">
    <mergeCell ref="D32:E32"/>
    <mergeCell ref="J32:K32"/>
    <mergeCell ref="D33:E33"/>
    <mergeCell ref="J33:K33"/>
    <mergeCell ref="K34:L34"/>
    <mergeCell ref="D29:E29"/>
    <mergeCell ref="J29:K29"/>
    <mergeCell ref="D30:E30"/>
    <mergeCell ref="J30:K30"/>
    <mergeCell ref="D31:E31"/>
    <mergeCell ref="J31:K31"/>
    <mergeCell ref="D26:E26"/>
    <mergeCell ref="J26:K26"/>
    <mergeCell ref="D27:E27"/>
    <mergeCell ref="J27:K27"/>
    <mergeCell ref="D28:E28"/>
    <mergeCell ref="J28:K28"/>
    <mergeCell ref="D23:E23"/>
    <mergeCell ref="J23:K23"/>
    <mergeCell ref="D24:E24"/>
    <mergeCell ref="J24:K24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headerFooter>
    <oddFooter>&amp;L_x000D_&amp;1#&amp;"Aptos"&amp;14&amp;K000000 Interna</oddFooter>
  </headerFooter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2025-10-24T04:29:29Z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1b18a-9b51-4b45-bfde-5d2149196b12_Enabled">
    <vt:lpwstr>true</vt:lpwstr>
  </property>
  <property fmtid="{D5CDD505-2E9C-101B-9397-08002B2CF9AE}" pid="3" name="MSIP_Label_0271b18a-9b51-4b45-bfde-5d2149196b12_SetDate">
    <vt:lpwstr>2025-10-24T04:11:30Z</vt:lpwstr>
  </property>
  <property fmtid="{D5CDD505-2E9C-101B-9397-08002B2CF9AE}" pid="4" name="MSIP_Label_0271b18a-9b51-4b45-bfde-5d2149196b12_Method">
    <vt:lpwstr>Standard</vt:lpwstr>
  </property>
  <property fmtid="{D5CDD505-2E9C-101B-9397-08002B2CF9AE}" pid="5" name="MSIP_Label_0271b18a-9b51-4b45-bfde-5d2149196b12_Name">
    <vt:lpwstr>Interna_PRUEBA</vt:lpwstr>
  </property>
  <property fmtid="{D5CDD505-2E9C-101B-9397-08002B2CF9AE}" pid="6" name="MSIP_Label_0271b18a-9b51-4b45-bfde-5d2149196b12_SiteId">
    <vt:lpwstr>7094d542-3815-4c82-b1d5-6917d0443cf4</vt:lpwstr>
  </property>
  <property fmtid="{D5CDD505-2E9C-101B-9397-08002B2CF9AE}" pid="7" name="MSIP_Label_0271b18a-9b51-4b45-bfde-5d2149196b12_ActionId">
    <vt:lpwstr>f3f73c25-922b-47e7-8ed5-70b12dd1f2d9</vt:lpwstr>
  </property>
  <property fmtid="{D5CDD505-2E9C-101B-9397-08002B2CF9AE}" pid="8" name="MSIP_Label_0271b18a-9b51-4b45-bfde-5d2149196b12_ContentBits">
    <vt:lpwstr>2</vt:lpwstr>
  </property>
  <property fmtid="{D5CDD505-2E9C-101B-9397-08002B2CF9AE}" pid="9" name="MSIP_Label_0271b18a-9b51-4b45-bfde-5d2149196b12_Tag">
    <vt:lpwstr>10, 3, 0, 1</vt:lpwstr>
  </property>
</Properties>
</file>