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5/2Q25/15. Formato PR/Financial Statements Valores/"/>
    </mc:Choice>
  </mc:AlternateContent>
  <xr:revisionPtr revIDLastSave="984" documentId="13_ncr:1_{263C5481-1B27-40BB-9DCB-1B3CE81A8D39}" xr6:coauthVersionLast="47" xr6:coauthVersionMax="47" xr10:uidLastSave="{B253145F-967D-4144-BB07-DFC188369415}"/>
  <bookViews>
    <workbookView xWindow="-120" yWindow="-120" windowWidth="29040" windowHeight="17520" tabRatio="678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N23" i="4"/>
  <c r="K17" i="4"/>
  <c r="F16" i="4"/>
  <c r="D17" i="4"/>
  <c r="G26" i="4"/>
  <c r="G19" i="4"/>
  <c r="G33" i="4" l="1"/>
  <c r="L33" i="10"/>
  <c r="G32" i="4"/>
  <c r="K20" i="5"/>
  <c r="M17" i="4"/>
  <c r="N26" i="4"/>
  <c r="M16" i="4" l="1"/>
  <c r="M20" i="5"/>
  <c r="N31" i="4" l="1"/>
  <c r="N29" i="4"/>
  <c r="N28" i="4"/>
  <c r="N21" i="4"/>
  <c r="K12" i="4"/>
  <c r="N11" i="4"/>
  <c r="N10" i="4"/>
  <c r="G23" i="4"/>
  <c r="D20" i="4"/>
  <c r="D18" i="4"/>
  <c r="D16" i="4"/>
  <c r="G14" i="4"/>
  <c r="D12" i="4"/>
  <c r="G7" i="4"/>
  <c r="K32" i="4"/>
  <c r="D13" i="4"/>
  <c r="G13" i="4" l="1"/>
  <c r="F33" i="4"/>
  <c r="N15" i="4"/>
  <c r="N8" i="4"/>
  <c r="N22" i="4"/>
  <c r="N33" i="4"/>
  <c r="G25" i="4"/>
  <c r="N14" i="4"/>
  <c r="D33" i="4"/>
  <c r="N7" i="4"/>
  <c r="F14" i="4"/>
  <c r="N17" i="4"/>
  <c r="G10" i="4"/>
  <c r="D15" i="4"/>
  <c r="D19" i="4"/>
  <c r="F40" i="3"/>
  <c r="M20" i="4"/>
  <c r="G17" i="4"/>
  <c r="G27" i="4"/>
  <c r="N25" i="4"/>
  <c r="K16" i="4"/>
  <c r="K14" i="4"/>
  <c r="G8" i="4"/>
  <c r="K19" i="4"/>
  <c r="K13" i="4"/>
  <c r="M32" i="4"/>
  <c r="F19" i="4"/>
  <c r="G11" i="4"/>
  <c r="N9" i="4"/>
  <c r="N18" i="4"/>
  <c r="F18" i="4"/>
  <c r="F15" i="4"/>
  <c r="G9" i="4"/>
  <c r="F12" i="4"/>
  <c r="N32" i="4"/>
  <c r="M12" i="4"/>
  <c r="F32" i="4"/>
  <c r="M19" i="4"/>
  <c r="M15" i="4"/>
  <c r="M13" i="4"/>
  <c r="M18" i="4"/>
  <c r="G18" i="4"/>
  <c r="G28" i="4"/>
  <c r="K15" i="4"/>
  <c r="G31" i="4"/>
  <c r="G29" i="4"/>
  <c r="G21" i="4"/>
  <c r="F13" i="4"/>
  <c r="N27" i="4"/>
  <c r="G15" i="4"/>
  <c r="N12" i="4"/>
  <c r="K20" i="4"/>
  <c r="K18" i="4"/>
  <c r="D14" i="4"/>
  <c r="G22" i="4"/>
  <c r="M14" i="4"/>
  <c r="K33" i="4"/>
  <c r="N13" i="4"/>
  <c r="D32" i="4"/>
  <c r="G12" i="4"/>
  <c r="M33" i="4"/>
  <c r="F20" i="4"/>
  <c r="J5" i="6" l="1"/>
  <c r="C5" i="6"/>
  <c r="G8" i="11" l="1"/>
  <c r="K13" i="6"/>
  <c r="K12" i="6"/>
  <c r="K19" i="5"/>
  <c r="K16" i="5"/>
  <c r="M14" i="5"/>
  <c r="K14" i="5"/>
  <c r="K13" i="5"/>
  <c r="M12" i="5"/>
  <c r="K12" i="5"/>
  <c r="I22" i="11"/>
  <c r="D36" i="11" s="1"/>
  <c r="C22" i="11"/>
  <c r="C36" i="11" s="1"/>
  <c r="I22" i="10"/>
  <c r="D36" i="10" s="1"/>
  <c r="C22" i="10"/>
  <c r="C36" i="10" s="1"/>
  <c r="L35" i="4"/>
  <c r="J35" i="4"/>
  <c r="E35" i="4"/>
  <c r="C35" i="4"/>
  <c r="K15" i="5" l="1"/>
  <c r="M15" i="5"/>
  <c r="K18" i="5"/>
  <c r="M13" i="5"/>
  <c r="G25" i="11"/>
  <c r="M25" i="11"/>
  <c r="M8" i="11"/>
  <c r="O25" i="11" l="1"/>
  <c r="E38" i="11"/>
  <c r="E44" i="11"/>
  <c r="E43" i="11"/>
  <c r="E37" i="11"/>
  <c r="E42" i="11"/>
  <c r="E39" i="11"/>
  <c r="E41" i="11"/>
  <c r="D46" i="11" l="1"/>
  <c r="E45" i="11"/>
  <c r="C46" i="11"/>
  <c r="E46" i="11" l="1"/>
  <c r="E40" i="11"/>
  <c r="K33" i="11"/>
  <c r="E33" i="11"/>
  <c r="G32" i="11" l="1"/>
  <c r="F33" i="11"/>
  <c r="G24" i="11"/>
  <c r="M29" i="11"/>
  <c r="M30" i="11"/>
  <c r="M28" i="11"/>
  <c r="M32" i="11"/>
  <c r="G26" i="11"/>
  <c r="M27" i="11"/>
  <c r="G29" i="11"/>
  <c r="D33" i="11"/>
  <c r="M24" i="11"/>
  <c r="G30" i="11"/>
  <c r="O30" i="11" s="1"/>
  <c r="G31" i="11"/>
  <c r="O31" i="11" s="1"/>
  <c r="J33" i="11"/>
  <c r="M26" i="11"/>
  <c r="L33" i="11"/>
  <c r="G28" i="11"/>
  <c r="M31" i="11"/>
  <c r="G27" i="11"/>
  <c r="I33" i="11"/>
  <c r="C33" i="11"/>
  <c r="M12" i="6"/>
  <c r="F12" i="5"/>
  <c r="G40" i="4"/>
  <c r="O32" i="11" l="1"/>
  <c r="G33" i="11"/>
  <c r="O26" i="11"/>
  <c r="M18" i="5"/>
  <c r="G38" i="4"/>
  <c r="G39" i="4"/>
  <c r="O24" i="11"/>
  <c r="M33" i="11"/>
  <c r="F15" i="5"/>
  <c r="K15" i="6"/>
  <c r="G36" i="4"/>
  <c r="G37" i="4"/>
  <c r="G12" i="5"/>
  <c r="F13" i="5"/>
  <c r="O29" i="11"/>
  <c r="D16" i="5"/>
  <c r="M36" i="4"/>
  <c r="K39" i="4"/>
  <c r="F36" i="4"/>
  <c r="D18" i="5"/>
  <c r="D18" i="6"/>
  <c r="O27" i="11"/>
  <c r="K19" i="6"/>
  <c r="M14" i="6"/>
  <c r="O28" i="11"/>
  <c r="D16" i="6"/>
  <c r="D12" i="5"/>
  <c r="M19" i="5"/>
  <c r="F39" i="4"/>
  <c r="M13" i="6"/>
  <c r="K16" i="6"/>
  <c r="D14" i="6"/>
  <c r="D19" i="6"/>
  <c r="F14" i="6"/>
  <c r="D15" i="6"/>
  <c r="D20" i="6"/>
  <c r="F14" i="5"/>
  <c r="M20" i="6"/>
  <c r="F19" i="5"/>
  <c r="F18" i="6"/>
  <c r="D13" i="6"/>
  <c r="M15" i="6"/>
  <c r="M18" i="6"/>
  <c r="M39" i="4"/>
  <c r="F19" i="6"/>
  <c r="D13" i="5"/>
  <c r="D12" i="6"/>
  <c r="K18" i="6"/>
  <c r="K20" i="6"/>
  <c r="D20" i="5"/>
  <c r="M19" i="6"/>
  <c r="D39" i="4"/>
  <c r="F20" i="5"/>
  <c r="F13" i="6"/>
  <c r="F15" i="6"/>
  <c r="D36" i="4"/>
  <c r="K14" i="6"/>
  <c r="M16" i="6"/>
  <c r="K36" i="4"/>
  <c r="D14" i="5"/>
  <c r="D15" i="5"/>
  <c r="F18" i="5"/>
  <c r="D19" i="5"/>
  <c r="F20" i="6"/>
  <c r="F12" i="6"/>
  <c r="F16" i="6"/>
  <c r="G14" i="5"/>
  <c r="O33" i="11" l="1"/>
  <c r="A33" i="11"/>
  <c r="A46" i="11" s="1"/>
  <c r="A32" i="11"/>
  <c r="A31" i="11"/>
  <c r="A30" i="11"/>
  <c r="A28" i="11"/>
  <c r="A27" i="11"/>
  <c r="O22" i="11"/>
  <c r="M15" i="11"/>
  <c r="G15" i="11"/>
  <c r="O15" i="11" s="1"/>
  <c r="M14" i="11"/>
  <c r="G14" i="11"/>
  <c r="M13" i="11"/>
  <c r="G13" i="11"/>
  <c r="M12" i="11"/>
  <c r="G12" i="11"/>
  <c r="O12" i="11" s="1"/>
  <c r="M11" i="11"/>
  <c r="G11" i="11"/>
  <c r="O11" i="11" s="1"/>
  <c r="L16" i="11"/>
  <c r="K16" i="11"/>
  <c r="J16" i="11"/>
  <c r="M10" i="11"/>
  <c r="G10" i="11"/>
  <c r="F16" i="11"/>
  <c r="E16" i="11"/>
  <c r="D16" i="11"/>
  <c r="C16" i="11"/>
  <c r="M9" i="11"/>
  <c r="G9" i="11"/>
  <c r="M7" i="11"/>
  <c r="G7" i="11"/>
  <c r="M6" i="6"/>
  <c r="M6" i="5"/>
  <c r="O14" i="11" l="1"/>
  <c r="O13" i="11"/>
  <c r="O8" i="11"/>
  <c r="O10" i="11"/>
  <c r="O7" i="11"/>
  <c r="O9" i="11"/>
  <c r="G16" i="11"/>
  <c r="I16" i="11"/>
  <c r="M16" i="11" s="1"/>
  <c r="O16" i="11" l="1"/>
  <c r="K35" i="4"/>
  <c r="M35" i="4" s="1"/>
  <c r="M25" i="10" l="1"/>
  <c r="G25" i="10"/>
  <c r="G8" i="10"/>
  <c r="G34" i="7"/>
  <c r="L20" i="3"/>
  <c r="L19" i="3"/>
  <c r="L16" i="3"/>
  <c r="L12" i="3"/>
  <c r="L8" i="3"/>
  <c r="F19" i="3"/>
  <c r="F18" i="3"/>
  <c r="F15" i="3"/>
  <c r="F13" i="3"/>
  <c r="F11" i="3"/>
  <c r="L15" i="3"/>
  <c r="C10" i="1"/>
  <c r="C11" i="1"/>
  <c r="C12" i="1"/>
  <c r="F10" i="3" l="1"/>
  <c r="F22" i="3"/>
  <c r="L11" i="3"/>
  <c r="G28" i="10"/>
  <c r="G29" i="10"/>
  <c r="G31" i="10"/>
  <c r="G12" i="10"/>
  <c r="L17" i="3"/>
  <c r="L21" i="3"/>
  <c r="F9" i="3"/>
  <c r="F17" i="3"/>
  <c r="F21" i="3"/>
  <c r="L10" i="3"/>
  <c r="L14" i="3"/>
  <c r="L22" i="3"/>
  <c r="M28" i="10"/>
  <c r="M31" i="10"/>
  <c r="K33" i="10"/>
  <c r="M12" i="10"/>
  <c r="E33" i="10"/>
  <c r="G11" i="10"/>
  <c r="F12" i="3"/>
  <c r="F16" i="3"/>
  <c r="F20" i="3"/>
  <c r="L9" i="3"/>
  <c r="M24" i="10"/>
  <c r="G30" i="10"/>
  <c r="G15" i="10"/>
  <c r="G24" i="10"/>
  <c r="M27" i="10"/>
  <c r="M29" i="10"/>
  <c r="M30" i="10"/>
  <c r="G32" i="10"/>
  <c r="M26" i="10"/>
  <c r="M32" i="10"/>
  <c r="M13" i="10"/>
  <c r="M10" i="10"/>
  <c r="M15" i="10"/>
  <c r="M14" i="10"/>
  <c r="G7" i="10"/>
  <c r="G14" i="10"/>
  <c r="M11" i="10"/>
  <c r="M7" i="10"/>
  <c r="G13" i="10"/>
  <c r="O25" i="10"/>
  <c r="G26" i="10"/>
  <c r="G27" i="10"/>
  <c r="G9" i="10"/>
  <c r="G10" i="10"/>
  <c r="M16" i="10"/>
  <c r="O24" i="10" l="1"/>
  <c r="O32" i="10"/>
  <c r="O12" i="10"/>
  <c r="O29" i="10"/>
  <c r="O28" i="10"/>
  <c r="O31" i="10"/>
  <c r="O11" i="10"/>
  <c r="O30" i="10"/>
  <c r="O14" i="10"/>
  <c r="G16" i="10"/>
  <c r="O16" i="10" s="1"/>
  <c r="O26" i="10"/>
  <c r="M33" i="10"/>
  <c r="O27" i="10"/>
  <c r="O15" i="10"/>
  <c r="O13" i="10"/>
  <c r="O10" i="10"/>
  <c r="O7" i="10"/>
  <c r="G33" i="10"/>
  <c r="E38" i="10"/>
  <c r="O33" i="10" l="1"/>
  <c r="E44" i="10"/>
  <c r="E42" i="10" l="1"/>
  <c r="E39" i="10"/>
  <c r="A28" i="10"/>
  <c r="A30" i="10"/>
  <c r="A32" i="10"/>
  <c r="E41" i="10"/>
  <c r="A33" i="10"/>
  <c r="A46" i="10" s="1"/>
  <c r="O22" i="10"/>
  <c r="A31" i="10"/>
  <c r="A27" i="10"/>
  <c r="E37" i="10" l="1"/>
  <c r="E43" i="10"/>
  <c r="E45" i="10" l="1"/>
  <c r="E40" i="10"/>
  <c r="E46" i="10" l="1"/>
  <c r="F6" i="6" l="1"/>
  <c r="F6" i="5"/>
  <c r="D35" i="4"/>
  <c r="F35" i="4" s="1"/>
  <c r="K6" i="3" l="1"/>
  <c r="J6" i="3"/>
  <c r="M9" i="10" l="1"/>
  <c r="O9" i="10" s="1"/>
  <c r="M8" i="10"/>
  <c r="O8" i="10" s="1"/>
</calcChain>
</file>

<file path=xl/sharedStrings.xml><?xml version="1.0" encoding="utf-8"?>
<sst xmlns="http://schemas.openxmlformats.org/spreadsheetml/2006/main" count="423" uniqueCount="196">
  <si>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</si>
  <si>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</si>
  <si>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</si>
  <si>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</si>
  <si>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</si>
  <si>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</si>
  <si>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</si>
  <si>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</si>
  <si>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</si>
  <si>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</si>
  <si>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</si>
  <si>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</si>
  <si>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</si>
  <si>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</si>
  <si>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</si>
  <si>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</si>
  <si>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</si>
  <si>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>% of Total Debt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</si>
  <si>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</si>
  <si>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</si>
  <si>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</si>
  <si>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</si>
  <si>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</si>
  <si>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</si>
  <si>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</si>
  <si>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</si>
  <si>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</si>
  <si>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</si>
  <si>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</si>
  <si>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</si>
  <si>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</si>
  <si>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</si>
  <si>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</si>
  <si>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</si>
  <si>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</si>
  <si>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</si>
  <si>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</si>
  <si>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</si>
  <si>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</si>
  <si>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</si>
  <si>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</si>
  <si>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</si>
  <si>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</si>
  <si>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</si>
  <si>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</si>
  <si>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</si>
  <si>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</si>
  <si>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</si>
  <si>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</si>
  <si>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</si>
  <si>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</si>
  <si>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</si>
  <si>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</si>
  <si>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</si>
  <si>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</si>
  <si>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</si>
  <si>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</si>
  <si>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</si>
  <si>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</si>
  <si>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</si>
  <si>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</si>
  <si>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</si>
  <si>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</si>
  <si>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</si>
  <si>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</si>
  <si>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</si>
  <si>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</si>
  <si>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</si>
  <si>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</si>
  <si>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</si>
  <si>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</si>
  <si>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</si>
  <si>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</si>
  <si>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</si>
  <si>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</si>
  <si>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</si>
  <si>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</si>
  <si>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</si>
  <si>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</si>
  <si>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</si>
  <si>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</si>
  <si>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</si>
  <si>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</si>
  <si>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</si>
  <si>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</si>
  <si>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</si>
  <si>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</si>
  <si>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</si>
  <si>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</si>
  <si>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</si>
  <si>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</si>
  <si>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</si>
  <si>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</si>
  <si>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</si>
  <si>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</si>
  <si>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</si>
  <si>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</si>
  <si>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</si>
  <si>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</si>
  <si>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</si>
  <si>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</si>
  <si>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</si>
  <si>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</si>
  <si>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</si>
  <si>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</si>
  <si>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</si>
  <si>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</si>
  <si>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</si>
  <si>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</si>
  <si>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</si>
  <si>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</si>
  <si>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</si>
  <si>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</si>
  <si>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</si>
  <si>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</si>
  <si>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</si>
  <si>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</si>
  <si>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</si>
  <si>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</si>
  <si>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</si>
  <si>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</si>
  <si>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</si>
  <si>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Perfil de Vencimiento de Deuda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</si>
  <si>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</si>
  <si>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</si>
  <si>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</si>
  <si>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</si>
  <si>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</si>
  <si>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</si>
  <si>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</si>
  <si>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</si>
  <si>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</si>
  <si>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</si>
  <si>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</si>
  <si>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</si>
  <si>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</si>
  <si>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</si>
  <si>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</si>
  <si>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</si>
  <si>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</si>
  <si>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</si>
  <si>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</si>
  <si>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</si>
  <si>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</si>
  <si>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</si>
  <si>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</si>
  <si>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</si>
  <si>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</si>
  <si>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</si>
  <si>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</si>
  <si>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</si>
  <si>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</si>
  <si>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</si>
  <si>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</si>
  <si>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</si>
  <si>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</si>
  <si>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</si>
  <si>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</si>
  <si>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Acumulado</t>
  </si>
  <si>
    <t>Tipo de cambio acumulado                                             (moneda local por USD)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</si>
  <si>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</si>
  <si>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Acumulado 2024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</si>
  <si>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</si>
  <si>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</si>
  <si>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</si>
  <si>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</si>
  <si>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</si>
  <si>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</si>
  <si>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</si>
  <si>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</si>
  <si>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</si>
  <si>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</si>
  <si>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</si>
  <si>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</si>
  <si>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 xml:space="preserve">ACUMULADO - VOLUMEN, TRANSACCIONES E INGRESOS </t>
  </si>
  <si>
    <t>Dic-24</t>
  </si>
  <si>
    <t>Acumulado 2025</t>
  </si>
  <si>
    <t>2029+</t>
  </si>
  <si>
    <t>U12M</t>
  </si>
  <si>
    <t xml:space="preserve">RESUMEN FINANCIERO DE LOS RESULTADOS DEL SEGUNDO TRIMESTRE </t>
  </si>
  <si>
    <t xml:space="preserve">Resultados consolidados del segundo trimestre </t>
  </si>
  <si>
    <t>Resultados consolidados de los primeros 6 meses</t>
  </si>
  <si>
    <t>2T 2025</t>
  </si>
  <si>
    <t>2T 2024</t>
  </si>
  <si>
    <t>2T25</t>
  </si>
  <si>
    <t>Jun-25</t>
  </si>
  <si>
    <t>30 de junio de 2025</t>
  </si>
  <si>
    <t xml:space="preserve">Por el segundo trimestre de: </t>
  </si>
  <si>
    <t>Por los primeros 6 meses de:</t>
  </si>
  <si>
    <t>Por el segundo trimestre de:</t>
  </si>
  <si>
    <t>2T24</t>
  </si>
  <si>
    <t>Jun-24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</si>
  <si>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2,368.3 millones para los primeros 6 meses de 2025 y Ps. 2,529.1 millones para el mismo periodo del año anterior.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</si>
  <si>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1,025.2 millones para el segundo trimestre de 2025 y Ps. 1,033.1 millones para el mismo periodo del año anterior</t>
    </r>
  </si>
  <si>
    <t>Mar-25</t>
  </si>
  <si>
    <t>Mar-24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</si>
</sst>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  <border>
      <left/>
      <right/>
      <top style="thin">
        <color rgb="FF40404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40404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9" fillId="0" borderId="0"/>
    <xf numFmtId="165" fontId="8" fillId="0" borderId="0" applyFont="0" applyFill="0" applyBorder="0" applyAlignment="0" applyProtection="0"/>
  </cellStyleXfs>
  <cellXfs count="573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5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59" fillId="3" borderId="0" xfId="0" applyFont="1" applyFill="1" applyAlignment="1">
      <alignment vertical="center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0" fontId="74" fillId="4" borderId="0" xfId="0" applyFont="1" applyFill="1" applyAlignment="1">
      <alignment vertical="center" wrapText="1"/>
    </xf>
    <xf numFmtId="0" fontId="62" fillId="4" borderId="0" xfId="1" applyNumberFormat="1" applyFont="1" applyFill="1" applyAlignment="1">
      <alignment horizontal="right" vertical="center" wrapText="1" shrinkToFit="1"/>
    </xf>
    <xf numFmtId="0" fontId="61" fillId="0" borderId="4" xfId="0" applyFont="1" applyBorder="1" applyAlignment="1">
      <alignment vertical="center" wrapText="1"/>
    </xf>
    <xf numFmtId="0" fontId="74" fillId="0" borderId="4" xfId="0" applyFont="1" applyBorder="1" applyAlignment="1">
      <alignment vertical="center" wrapText="1"/>
    </xf>
    <xf numFmtId="164" fontId="61" fillId="0" borderId="4" xfId="2" applyNumberFormat="1" applyFont="1" applyFill="1" applyBorder="1" applyAlignment="1">
      <alignment vertical="center" wrapText="1"/>
    </xf>
    <xf numFmtId="164" fontId="21" fillId="4" borderId="0" xfId="2" applyNumberFormat="1" applyFont="1" applyFill="1" applyAlignment="1">
      <alignment vertical="center" shrinkToFit="1"/>
    </xf>
    <xf numFmtId="166" fontId="21" fillId="4" borderId="0" xfId="4" applyNumberFormat="1" applyFont="1" applyFill="1" applyAlignment="1">
      <alignment horizontal="left" vertical="center" shrinkToFit="1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5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0" fillId="4" borderId="0" xfId="4" applyFont="1" applyFill="1" applyAlignment="1">
      <alignment horizontal="left" vertical="center"/>
    </xf>
    <xf numFmtId="0" fontId="81" fillId="4" borderId="0" xfId="4" applyFont="1" applyFill="1" applyAlignment="1">
      <alignment vertical="center"/>
    </xf>
    <xf numFmtId="165" fontId="83" fillId="4" borderId="0" xfId="4" applyNumberFormat="1" applyFont="1" applyFill="1" applyAlignment="1">
      <alignment vertical="center"/>
    </xf>
    <xf numFmtId="165" fontId="83" fillId="0" borderId="0" xfId="4" applyNumberFormat="1" applyFont="1" applyAlignment="1">
      <alignment vertical="center"/>
    </xf>
    <xf numFmtId="165" fontId="82" fillId="5" borderId="0" xfId="7" applyFont="1" applyFill="1" applyBorder="1" applyAlignment="1">
      <alignment horizontal="left" vertical="center" wrapText="1" shrinkToFit="1"/>
    </xf>
    <xf numFmtId="165" fontId="82" fillId="5" borderId="0" xfId="7" applyFont="1" applyFill="1" applyBorder="1" applyAlignment="1">
      <alignment horizontal="center" vertical="center" wrapText="1" shrinkToFit="1"/>
    </xf>
    <xf numFmtId="0" fontId="84" fillId="0" borderId="0" xfId="6" applyFont="1"/>
    <xf numFmtId="0" fontId="83" fillId="4" borderId="0" xfId="4" applyFont="1" applyFill="1" applyAlignment="1">
      <alignment vertical="center" wrapText="1"/>
    </xf>
    <xf numFmtId="0" fontId="83" fillId="4" borderId="0" xfId="4" applyFont="1" applyFill="1" applyAlignment="1">
      <alignment vertical="center"/>
    </xf>
    <xf numFmtId="0" fontId="83" fillId="4" borderId="0" xfId="4" applyFont="1" applyFill="1" applyAlignment="1">
      <alignment vertical="center" shrinkToFit="1"/>
    </xf>
    <xf numFmtId="0" fontId="81" fillId="0" borderId="0" xfId="4" applyFont="1" applyAlignment="1">
      <alignment vertical="center"/>
    </xf>
    <xf numFmtId="0" fontId="86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0" fontId="81" fillId="4" borderId="0" xfId="4" applyFont="1" applyFill="1" applyAlignment="1">
      <alignment horizontal="center" vertical="center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10" xfId="5" applyNumberFormat="1" applyFont="1" applyBorder="1" applyAlignment="1">
      <alignment horizontal="center"/>
    </xf>
    <xf numFmtId="172" fontId="6" fillId="0" borderId="11" xfId="5" applyNumberFormat="1" applyFont="1" applyBorder="1" applyAlignment="1">
      <alignment horizontal="center"/>
    </xf>
    <xf numFmtId="0" fontId="6" fillId="0" borderId="10" xfId="0" applyFont="1" applyBorder="1"/>
    <xf numFmtId="172" fontId="6" fillId="0" borderId="12" xfId="5" applyNumberFormat="1" applyFont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 applyAlignment="1">
      <alignment horizontal="center" vertical="center"/>
    </xf>
    <xf numFmtId="0" fontId="6" fillId="0" borderId="13" xfId="0" applyFont="1" applyBorder="1"/>
    <xf numFmtId="172" fontId="6" fillId="0" borderId="13" xfId="5" applyNumberFormat="1" applyFont="1" applyBorder="1" applyAlignment="1">
      <alignment horizontal="center"/>
    </xf>
    <xf numFmtId="0" fontId="7" fillId="5" borderId="11" xfId="0" applyFont="1" applyFill="1" applyBorder="1" applyAlignment="1">
      <alignment horizontal="left" vertical="center" wrapText="1"/>
    </xf>
    <xf numFmtId="0" fontId="6" fillId="0" borderId="15" xfId="0" applyFont="1" applyBorder="1"/>
    <xf numFmtId="172" fontId="6" fillId="0" borderId="15" xfId="5" applyNumberFormat="1" applyFont="1" applyBorder="1" applyAlignment="1">
      <alignment horizontal="center"/>
    </xf>
    <xf numFmtId="172" fontId="6" fillId="0" borderId="14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6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7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8" xfId="0" applyNumberFormat="1" applyFont="1" applyFill="1" applyBorder="1" applyAlignment="1">
      <alignment horizontal="center"/>
    </xf>
    <xf numFmtId="172" fontId="6" fillId="0" borderId="17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2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4" xfId="4" applyFont="1" applyFill="1" applyBorder="1" applyAlignment="1">
      <alignment wrapText="1"/>
    </xf>
    <xf numFmtId="0" fontId="7" fillId="5" borderId="14" xfId="4" applyFont="1" applyFill="1" applyBorder="1" applyAlignment="1">
      <alignment vertical="center" wrapText="1" shrinkToFit="1"/>
    </xf>
    <xf numFmtId="3" fontId="18" fillId="9" borderId="14" xfId="0" applyNumberFormat="1" applyFont="1" applyFill="1" applyBorder="1" applyAlignment="1">
      <alignment horizontal="center"/>
    </xf>
    <xf numFmtId="3" fontId="18" fillId="9" borderId="15" xfId="0" applyNumberFormat="1" applyFont="1" applyFill="1" applyBorder="1" applyAlignment="1">
      <alignment horizontal="center"/>
    </xf>
    <xf numFmtId="172" fontId="6" fillId="0" borderId="19" xfId="5" applyNumberFormat="1" applyFont="1" applyBorder="1" applyAlignment="1">
      <alignment horizontal="center"/>
    </xf>
    <xf numFmtId="172" fontId="17" fillId="5" borderId="14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10" xfId="7" applyNumberFormat="1" applyFont="1" applyFill="1" applyBorder="1" applyAlignment="1">
      <alignment horizontal="right" wrapText="1" shrinkToFit="1"/>
    </xf>
    <xf numFmtId="9" fontId="21" fillId="5" borderId="10" xfId="5" applyFont="1" applyFill="1" applyBorder="1" applyAlignment="1">
      <alignment horizontal="right" wrapText="1" shrinkToFit="1"/>
    </xf>
    <xf numFmtId="166" fontId="21" fillId="5" borderId="12" xfId="7" applyNumberFormat="1" applyFont="1" applyFill="1" applyBorder="1" applyAlignment="1">
      <alignment horizontal="right" wrapText="1" shrinkToFit="1"/>
    </xf>
    <xf numFmtId="166" fontId="21" fillId="5" borderId="6" xfId="7" applyNumberFormat="1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21" xfId="5" applyFont="1" applyFill="1" applyBorder="1" applyAlignment="1">
      <alignment horizontal="right" wrapText="1" shrinkToFit="1"/>
    </xf>
    <xf numFmtId="9" fontId="21" fillId="5" borderId="12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8" xfId="7" applyNumberFormat="1" applyFont="1" applyFill="1" applyBorder="1" applyAlignment="1">
      <alignment horizontal="right" wrapText="1" shrinkToFit="1"/>
    </xf>
    <xf numFmtId="9" fontId="21" fillId="5" borderId="8" xfId="5" applyFont="1" applyFill="1" applyBorder="1" applyAlignment="1">
      <alignment horizontal="right" wrapText="1" shrinkToFit="1"/>
    </xf>
    <xf numFmtId="166" fontId="64" fillId="5" borderId="8" xfId="7" applyNumberFormat="1" applyFont="1" applyFill="1" applyBorder="1" applyAlignment="1">
      <alignment horizontal="right" wrapText="1"/>
    </xf>
    <xf numFmtId="9" fontId="63" fillId="5" borderId="8" xfId="5" applyFont="1" applyFill="1" applyBorder="1" applyAlignment="1">
      <alignment horizontal="right" wrapText="1"/>
    </xf>
    <xf numFmtId="9" fontId="21" fillId="5" borderId="18" xfId="5" applyFont="1" applyFill="1" applyBorder="1" applyAlignment="1">
      <alignment horizontal="right" wrapText="1" shrinkToFit="1"/>
    </xf>
    <xf numFmtId="0" fontId="21" fillId="5" borderId="22" xfId="4" applyFont="1" applyFill="1" applyBorder="1" applyAlignment="1">
      <alignment vertical="center"/>
    </xf>
    <xf numFmtId="9" fontId="21" fillId="5" borderId="22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7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9" fillId="5" borderId="16" xfId="4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3" xfId="4" applyFont="1" applyFill="1" applyBorder="1" applyAlignment="1">
      <alignment vertical="center" wrapText="1"/>
    </xf>
    <xf numFmtId="0" fontId="21" fillId="4" borderId="24" xfId="4" applyFont="1" applyFill="1" applyBorder="1" applyAlignment="1">
      <alignment vertical="center" shrinkToFit="1"/>
    </xf>
    <xf numFmtId="0" fontId="21" fillId="4" borderId="24" xfId="4" applyFont="1" applyFill="1" applyBorder="1" applyAlignment="1">
      <alignment vertical="center"/>
    </xf>
    <xf numFmtId="0" fontId="21" fillId="5" borderId="18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2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8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vertical="center" wrapText="1"/>
    </xf>
    <xf numFmtId="0" fontId="61" fillId="5" borderId="21" xfId="4" applyFont="1" applyFill="1" applyBorder="1" applyAlignment="1">
      <alignment horizontal="left" vertical="center" wrapText="1" shrinkToFit="1"/>
    </xf>
    <xf numFmtId="0" fontId="21" fillId="5" borderId="10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horizontal="left" wrapText="1" shrinkToFit="1"/>
    </xf>
    <xf numFmtId="0" fontId="21" fillId="5" borderId="20" xfId="4" applyFont="1" applyFill="1" applyBorder="1" applyAlignment="1">
      <alignment horizontal="left" wrapText="1" shrinkToFit="1"/>
    </xf>
    <xf numFmtId="0" fontId="21" fillId="5" borderId="23" xfId="4" applyFont="1" applyFill="1" applyBorder="1" applyAlignment="1">
      <alignment horizontal="center" wrapText="1" shrinkToFit="1"/>
    </xf>
    <xf numFmtId="0" fontId="21" fillId="5" borderId="23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5" xfId="0" applyFont="1" applyFill="1" applyBorder="1" applyAlignment="1">
      <alignment vertical="center" shrinkToFit="1"/>
    </xf>
    <xf numFmtId="164" fontId="21" fillId="5" borderId="10" xfId="5" applyNumberFormat="1" applyFont="1" applyFill="1" applyBorder="1" applyAlignment="1">
      <alignment horizontal="left" wrapText="1" shrinkToFit="1"/>
    </xf>
    <xf numFmtId="164" fontId="21" fillId="5" borderId="12" xfId="5" applyNumberFormat="1" applyFont="1" applyFill="1" applyBorder="1" applyAlignment="1">
      <alignment horizontal="center" wrapText="1" shrinkToFit="1"/>
    </xf>
    <xf numFmtId="164" fontId="21" fillId="5" borderId="18" xfId="5" applyNumberFormat="1" applyFont="1" applyFill="1" applyBorder="1" applyAlignment="1">
      <alignment horizontal="center" wrapText="1" shrinkToFit="1"/>
    </xf>
    <xf numFmtId="0" fontId="64" fillId="5" borderId="15" xfId="4" applyFont="1" applyFill="1" applyBorder="1" applyAlignment="1">
      <alignment wrapText="1"/>
    </xf>
    <xf numFmtId="9" fontId="64" fillId="5" borderId="15" xfId="5" applyFont="1" applyFill="1" applyBorder="1" applyAlignment="1">
      <alignment horizontal="center" wrapText="1"/>
    </xf>
    <xf numFmtId="164" fontId="64" fillId="5" borderId="15" xfId="5" applyNumberFormat="1" applyFont="1" applyFill="1" applyBorder="1" applyAlignment="1">
      <alignment horizontal="center" wrapText="1"/>
    </xf>
    <xf numFmtId="0" fontId="90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9" fillId="4" borderId="2" xfId="0" applyFont="1" applyFill="1" applyBorder="1" applyAlignment="1">
      <alignment horizontal="center" vertical="center" wrapText="1" shrinkToFit="1"/>
    </xf>
    <xf numFmtId="0" fontId="89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1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9" xfId="5" applyNumberFormat="1" applyFont="1" applyFill="1" applyBorder="1" applyAlignment="1">
      <alignment horizontal="center" vertical="center"/>
    </xf>
    <xf numFmtId="164" fontId="21" fillId="5" borderId="12" xfId="5" applyNumberFormat="1" applyFont="1" applyFill="1" applyBorder="1" applyAlignment="1">
      <alignment horizontal="left" wrapText="1" shrinkToFit="1"/>
    </xf>
    <xf numFmtId="4" fontId="71" fillId="5" borderId="18" xfId="0" applyNumberFormat="1" applyFont="1" applyFill="1" applyBorder="1" applyAlignment="1">
      <alignment horizontal="center" vertical="center"/>
    </xf>
    <xf numFmtId="4" fontId="71" fillId="5" borderId="12" xfId="0" applyNumberFormat="1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vertical="center"/>
    </xf>
    <xf numFmtId="0" fontId="63" fillId="5" borderId="15" xfId="4" applyFont="1" applyFill="1" applyBorder="1" applyAlignment="1">
      <alignment wrapText="1"/>
    </xf>
    <xf numFmtId="0" fontId="63" fillId="5" borderId="14" xfId="4" applyFont="1" applyFill="1" applyBorder="1" applyAlignment="1">
      <alignment wrapText="1"/>
    </xf>
    <xf numFmtId="164" fontId="63" fillId="5" borderId="14" xfId="5" applyNumberFormat="1" applyFont="1" applyFill="1" applyBorder="1" applyAlignment="1">
      <alignment horizontal="center" wrapText="1"/>
    </xf>
    <xf numFmtId="0" fontId="64" fillId="5" borderId="26" xfId="4" applyFont="1" applyFill="1" applyBorder="1" applyAlignment="1">
      <alignment wrapText="1"/>
    </xf>
    <xf numFmtId="0" fontId="21" fillId="4" borderId="27" xfId="4" applyFont="1" applyFill="1" applyBorder="1" applyAlignment="1">
      <alignment vertical="center" shrinkToFit="1"/>
    </xf>
    <xf numFmtId="166" fontId="64" fillId="5" borderId="26" xfId="7" applyNumberFormat="1" applyFont="1" applyFill="1" applyBorder="1" applyAlignment="1">
      <alignment horizontal="right" wrapText="1"/>
    </xf>
    <xf numFmtId="0" fontId="21" fillId="4" borderId="27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8" xfId="7" applyNumberFormat="1" applyFont="1" applyFill="1" applyBorder="1" applyAlignment="1">
      <alignment horizontal="right" wrapText="1" shrinkToFit="1"/>
    </xf>
    <xf numFmtId="164" fontId="25" fillId="5" borderId="18" xfId="5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4" fontId="25" fillId="5" borderId="12" xfId="5" applyNumberFormat="1" applyFont="1" applyFill="1" applyBorder="1" applyAlignment="1">
      <alignment horizontal="right" wrapText="1" shrinkToFit="1"/>
    </xf>
    <xf numFmtId="165" fontId="25" fillId="5" borderId="13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3" xfId="7" applyNumberFormat="1" applyFont="1" applyFill="1" applyBorder="1" applyAlignment="1">
      <alignment horizontal="right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9" xfId="5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166" fontId="26" fillId="5" borderId="9" xfId="7" applyNumberFormat="1" applyFont="1" applyFill="1" applyBorder="1" applyAlignment="1">
      <alignment horizontal="right" vertical="center" wrapText="1"/>
    </xf>
    <xf numFmtId="166" fontId="26" fillId="5" borderId="9" xfId="7" applyNumberFormat="1" applyFont="1" applyFill="1" applyBorder="1" applyAlignment="1">
      <alignment horizontal="right" vertical="center" wrapText="1" shrinkToFit="1"/>
    </xf>
    <xf numFmtId="164" fontId="26" fillId="5" borderId="9" xfId="5" applyNumberFormat="1" applyFont="1" applyFill="1" applyBorder="1" applyAlignment="1">
      <alignment horizontal="right" vertical="center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1" xfId="5" applyNumberFormat="1" applyFont="1" applyFill="1" applyBorder="1" applyAlignment="1">
      <alignment horizontal="right" wrapText="1" shrinkToFit="1"/>
    </xf>
    <xf numFmtId="166" fontId="25" fillId="5" borderId="9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9" xfId="5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vertical="center" wrapText="1" shrinkToFit="1"/>
    </xf>
    <xf numFmtId="164" fontId="25" fillId="5" borderId="28" xfId="5" applyNumberFormat="1" applyFont="1" applyFill="1" applyBorder="1" applyAlignment="1">
      <alignment horizontal="right" vertical="center" wrapText="1" shrinkToFit="1"/>
    </xf>
    <xf numFmtId="169" fontId="25" fillId="5" borderId="28" xfId="7" applyNumberFormat="1" applyFont="1" applyFill="1" applyBorder="1" applyAlignment="1">
      <alignment horizontal="right" vertical="center" wrapText="1" shrinkToFit="1"/>
    </xf>
    <xf numFmtId="166" fontId="26" fillId="5" borderId="28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9" xfId="0" applyNumberFormat="1" applyFont="1" applyFill="1" applyBorder="1" applyAlignment="1">
      <alignment horizontal="right" vertical="center" wrapText="1"/>
    </xf>
    <xf numFmtId="9" fontId="25" fillId="5" borderId="11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right" vertical="center" wrapText="1" shrinkToFit="1"/>
    </xf>
    <xf numFmtId="167" fontId="39" fillId="5" borderId="11" xfId="0" applyNumberFormat="1" applyFont="1" applyFill="1" applyBorder="1" applyAlignment="1">
      <alignment horizontal="right" vertical="center" wrapText="1" shrinkToFit="1"/>
    </xf>
    <xf numFmtId="166" fontId="26" fillId="5" borderId="13" xfId="0" applyNumberFormat="1" applyFont="1" applyFill="1" applyBorder="1" applyAlignment="1">
      <alignment horizontal="right" vertical="center" wrapText="1"/>
    </xf>
    <xf numFmtId="164" fontId="25" fillId="5" borderId="13" xfId="5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vertical="center" wrapText="1"/>
    </xf>
    <xf numFmtId="164" fontId="26" fillId="5" borderId="29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3" fillId="4" borderId="0" xfId="0" applyFont="1" applyFill="1" applyAlignment="1">
      <alignment horizontal="right" vertical="center" wrapText="1" shrinkToFit="1"/>
    </xf>
    <xf numFmtId="0" fontId="93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2" xfId="0" applyFont="1" applyFill="1" applyBorder="1" applyAlignment="1">
      <alignment vertical="center" wrapText="1" shrinkToFit="1"/>
    </xf>
    <xf numFmtId="0" fontId="37" fillId="5" borderId="11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2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2" xfId="0" applyFont="1" applyFill="1" applyBorder="1" applyAlignment="1">
      <alignment horizontal="left" vertical="center" wrapText="1" inden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1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vertical="center" wrapText="1"/>
    </xf>
    <xf numFmtId="0" fontId="35" fillId="5" borderId="9" xfId="0" applyFont="1" applyFill="1" applyBorder="1" applyAlignment="1">
      <alignment horizontal="left" vertical="center" wrapText="1"/>
    </xf>
    <xf numFmtId="0" fontId="37" fillId="5" borderId="28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3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1" xfId="0" applyFont="1" applyFill="1" applyBorder="1" applyAlignment="1">
      <alignment wrapText="1"/>
    </xf>
    <xf numFmtId="0" fontId="35" fillId="5" borderId="28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vertical="center" wrapText="1" shrinkToFit="1"/>
    </xf>
    <xf numFmtId="0" fontId="23" fillId="5" borderId="14" xfId="0" applyFont="1" applyFill="1" applyBorder="1" applyAlignment="1">
      <alignment vertical="center" wrapText="1"/>
    </xf>
    <xf numFmtId="166" fontId="26" fillId="5" borderId="29" xfId="0" applyNumberFormat="1" applyFont="1" applyFill="1" applyBorder="1" applyAlignment="1">
      <alignment horizontal="right" vertical="center" wrapText="1"/>
    </xf>
    <xf numFmtId="0" fontId="39" fillId="5" borderId="14" xfId="0" applyFont="1" applyFill="1" applyBorder="1" applyAlignment="1">
      <alignment horizontal="right" vertical="center" wrapText="1" shrinkToFit="1"/>
    </xf>
    <xf numFmtId="169" fontId="39" fillId="5" borderId="14" xfId="7" applyNumberFormat="1" applyFont="1" applyFill="1" applyBorder="1" applyAlignment="1">
      <alignment horizontal="right" vertical="center" wrapText="1" shrinkToFit="1"/>
    </xf>
    <xf numFmtId="167" fontId="39" fillId="0" borderId="14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6" fontId="25" fillId="5" borderId="13" xfId="7" applyNumberFormat="1" applyFont="1" applyFill="1" applyBorder="1" applyAlignment="1">
      <alignment horizontal="right" wrapText="1" shrinkToFit="1"/>
    </xf>
    <xf numFmtId="166" fontId="25" fillId="5" borderId="30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7" xfId="7" applyNumberFormat="1" applyFont="1" applyFill="1" applyBorder="1" applyAlignment="1">
      <alignment horizontal="right" wrapText="1" shrinkToFit="1"/>
    </xf>
    <xf numFmtId="166" fontId="25" fillId="5" borderId="18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29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4" fillId="4" borderId="0" xfId="0" applyFont="1" applyFill="1" applyAlignment="1">
      <alignment horizontal="center" wrapText="1" shrinkToFit="1"/>
    </xf>
    <xf numFmtId="0" fontId="94" fillId="4" borderId="0" xfId="0" applyFont="1" applyFill="1" applyAlignment="1">
      <alignment horizontal="right" wrapText="1" shrinkToFit="1"/>
    </xf>
    <xf numFmtId="0" fontId="28" fillId="5" borderId="18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8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2" xfId="0" applyFont="1" applyFill="1" applyBorder="1" applyAlignment="1">
      <alignment horizontal="left" vertical="center" wrapText="1"/>
    </xf>
    <xf numFmtId="0" fontId="51" fillId="5" borderId="9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52" fillId="5" borderId="14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4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8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2" xfId="7" applyFont="1" applyFill="1" applyBorder="1" applyAlignment="1">
      <alignment horizontal="left" vertical="center" wrapText="1" shrinkToFit="1"/>
    </xf>
    <xf numFmtId="10" fontId="25" fillId="5" borderId="12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26" fillId="5" borderId="14" xfId="4" applyFont="1" applyFill="1" applyBorder="1" applyAlignment="1">
      <alignment vertical="center" wrapText="1" shrinkToFit="1"/>
    </xf>
    <xf numFmtId="10" fontId="25" fillId="5" borderId="14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4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8" xfId="5" applyNumberFormat="1" applyFont="1" applyFill="1" applyBorder="1" applyAlignment="1">
      <alignment horizontal="center" vertical="center" wrapText="1" shrinkToFit="1"/>
    </xf>
    <xf numFmtId="2" fontId="25" fillId="5" borderId="12" xfId="5" applyNumberFormat="1" applyFont="1" applyFill="1" applyBorder="1" applyAlignment="1">
      <alignment horizontal="center" vertical="center" wrapText="1" shrinkToFit="1"/>
    </xf>
    <xf numFmtId="164" fontId="25" fillId="5" borderId="12" xfId="5" applyNumberFormat="1" applyFont="1" applyFill="1" applyBorder="1" applyAlignment="1">
      <alignment horizontal="center" vertical="center" wrapText="1" shrinkToFit="1"/>
    </xf>
    <xf numFmtId="2" fontId="25" fillId="5" borderId="14" xfId="5" applyNumberFormat="1" applyFont="1" applyFill="1" applyBorder="1" applyAlignment="1">
      <alignment horizontal="center" vertical="center" wrapText="1" shrinkToFit="1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0" fontId="94" fillId="5" borderId="0" xfId="4" applyFont="1" applyFill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5" fontId="25" fillId="5" borderId="10" xfId="7" applyFont="1" applyFill="1" applyBorder="1" applyAlignment="1">
      <alignment horizontal="center" vertical="center" wrapText="1" shrinkToFit="1"/>
    </xf>
    <xf numFmtId="165" fontId="25" fillId="5" borderId="12" xfId="7" applyFont="1" applyFill="1" applyBorder="1" applyAlignment="1">
      <alignment horizontal="center" vertical="center" wrapText="1" shrinkToFit="1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5" xfId="7" applyFont="1" applyFill="1" applyBorder="1" applyAlignment="1">
      <alignment horizontal="left" vertical="center" wrapText="1" shrinkToFit="1"/>
    </xf>
    <xf numFmtId="0" fontId="57" fillId="5" borderId="14" xfId="4" applyFont="1" applyFill="1" applyBorder="1" applyAlignment="1">
      <alignment vertical="center"/>
    </xf>
    <xf numFmtId="164" fontId="25" fillId="5" borderId="15" xfId="5" applyNumberFormat="1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165" fontId="25" fillId="5" borderId="15" xfId="7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/>
    </xf>
    <xf numFmtId="164" fontId="21" fillId="0" borderId="18" xfId="5" applyNumberFormat="1" applyFont="1" applyFill="1" applyBorder="1" applyAlignment="1">
      <alignment horizontal="center" vertical="center" wrapText="1" shrinkToFit="1"/>
    </xf>
    <xf numFmtId="169" fontId="61" fillId="5" borderId="12" xfId="7" applyNumberFormat="1" applyFont="1" applyFill="1" applyBorder="1" applyAlignment="1">
      <alignment horizontal="center" vertical="center" wrapText="1" shrinkToFit="1"/>
    </xf>
    <xf numFmtId="164" fontId="21" fillId="0" borderId="12" xfId="5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5" borderId="9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/>
    </xf>
    <xf numFmtId="164" fontId="21" fillId="5" borderId="28" xfId="5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14" xfId="7" applyNumberFormat="1" applyFont="1" applyFill="1" applyBorder="1" applyAlignment="1">
      <alignment horizontal="center" vertical="center" wrapText="1" shrinkToFit="1"/>
    </xf>
    <xf numFmtId="164" fontId="61" fillId="5" borderId="14" xfId="5" applyNumberFormat="1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8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3" xfId="7" applyFont="1" applyFill="1" applyBorder="1" applyAlignment="1">
      <alignment horizontal="left" vertical="center" wrapText="1" indent="2" shrinkToFit="1"/>
    </xf>
    <xf numFmtId="165" fontId="21" fillId="5" borderId="28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2" xfId="4" applyFont="1" applyFill="1" applyBorder="1" applyAlignment="1">
      <alignment horizontal="left" vertical="center" wrapText="1" indent="2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0" borderId="10" xfId="7" applyFont="1" applyFill="1" applyBorder="1" applyAlignment="1">
      <alignment horizontal="left" vertical="center" wrapText="1" indent="2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  <xf numFmtId="169" fontId="61" fillId="5" borderId="29" xfId="7" applyNumberFormat="1" applyFont="1" applyFill="1" applyBorder="1" applyAlignment="1">
      <alignment horizontal="center" vertical="center" wrapText="1" shrinkToFit="1"/>
    </xf>
    <xf numFmtId="169" fontId="61" fillId="5" borderId="31" xfId="7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 shrinkToFit="1"/>
    </xf>
    <xf numFmtId="0" fontId="95" fillId="3" borderId="0" xfId="4" applyFont="1" applyFill="1" applyAlignment="1">
      <alignment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5" fontId="61" fillId="5" borderId="29" xfId="7" applyFont="1" applyFill="1" applyBorder="1" applyAlignment="1">
      <alignment horizontal="left" vertical="center" wrapText="1" shrinkToFit="1"/>
    </xf>
    <xf numFmtId="0" fontId="82" fillId="4" borderId="0" xfId="3" applyFont="1" applyFill="1" applyAlignment="1">
      <alignment horizontal="centerContinuous" vertical="center" wrapText="1"/>
    </xf>
    <xf numFmtId="0" fontId="82" fillId="4" borderId="0" xfId="3" applyFont="1" applyFill="1" applyAlignment="1">
      <alignment horizontal="centerContinuous" vertical="center"/>
    </xf>
    <xf numFmtId="0" fontId="83" fillId="4" borderId="0" xfId="4" applyFont="1" applyFill="1" applyAlignment="1">
      <alignment horizontal="centerContinuous" vertical="center" shrinkToFit="1"/>
    </xf>
    <xf numFmtId="0" fontId="83" fillId="4" borderId="0" xfId="4" applyFont="1" applyFill="1" applyAlignment="1">
      <alignment horizontal="centerContinuous" vertical="center"/>
    </xf>
    <xf numFmtId="165" fontId="61" fillId="5" borderId="14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9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4" fontId="21" fillId="4" borderId="10" xfId="5" applyNumberFormat="1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left" vertical="center" wrapText="1" indent="2"/>
    </xf>
    <xf numFmtId="166" fontId="21" fillId="4" borderId="13" xfId="7" applyNumberFormat="1" applyFont="1" applyFill="1" applyBorder="1" applyAlignment="1">
      <alignment horizontal="right" vertical="center" wrapText="1" indent="1"/>
    </xf>
    <xf numFmtId="164" fontId="21" fillId="4" borderId="13" xfId="5" applyNumberFormat="1" applyFont="1" applyFill="1" applyBorder="1" applyAlignment="1">
      <alignment horizontal="center" vertical="center" wrapText="1"/>
    </xf>
    <xf numFmtId="0" fontId="21" fillId="5" borderId="28" xfId="4" applyFont="1" applyFill="1" applyBorder="1" applyAlignment="1">
      <alignment vertical="center" wrapText="1"/>
    </xf>
    <xf numFmtId="0" fontId="81" fillId="5" borderId="0" xfId="4" applyFont="1" applyFill="1" applyAlignment="1">
      <alignment vertical="center"/>
    </xf>
    <xf numFmtId="166" fontId="21" fillId="5" borderId="28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9" xfId="5" applyNumberFormat="1" applyFont="1" applyFill="1" applyBorder="1" applyAlignment="1">
      <alignment horizontal="center" vertical="center" wrapText="1"/>
    </xf>
    <xf numFmtId="164" fontId="21" fillId="4" borderId="9" xfId="5" applyNumberFormat="1" applyFont="1" applyFill="1" applyBorder="1" applyAlignment="1">
      <alignment horizontal="center" vertical="center" wrapText="1"/>
    </xf>
    <xf numFmtId="166" fontId="21" fillId="4" borderId="12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9" xfId="4" applyFont="1" applyFill="1" applyBorder="1" applyAlignment="1">
      <alignment vertical="center" wrapText="1"/>
    </xf>
    <xf numFmtId="166" fontId="21" fillId="5" borderId="9" xfId="7" applyNumberFormat="1" applyFont="1" applyFill="1" applyBorder="1" applyAlignment="1">
      <alignment horizontal="right" vertical="center" wrapText="1" indent="1"/>
    </xf>
    <xf numFmtId="164" fontId="21" fillId="5" borderId="28" xfId="5" applyNumberFormat="1" applyFont="1" applyFill="1" applyBorder="1" applyAlignment="1">
      <alignment horizontal="center" vertical="center" wrapText="1"/>
    </xf>
    <xf numFmtId="165" fontId="82" fillId="5" borderId="14" xfId="7" applyFont="1" applyFill="1" applyBorder="1" applyAlignment="1">
      <alignment horizontal="left" vertical="center" wrapText="1" shrinkToFit="1"/>
    </xf>
    <xf numFmtId="166" fontId="61" fillId="5" borderId="14" xfId="7" applyNumberFormat="1" applyFont="1" applyFill="1" applyBorder="1" applyAlignment="1">
      <alignment horizontal="right" vertical="center" wrapText="1" indent="1" shrinkToFit="1"/>
    </xf>
    <xf numFmtId="166" fontId="61" fillId="5" borderId="29" xfId="7" applyNumberFormat="1" applyFont="1" applyFill="1" applyBorder="1" applyAlignment="1">
      <alignment horizontal="right" vertical="center" wrapText="1" indent="1" shrinkToFit="1"/>
    </xf>
    <xf numFmtId="164" fontId="61" fillId="5" borderId="29" xfId="5" applyNumberFormat="1" applyFont="1" applyFill="1" applyBorder="1" applyAlignment="1">
      <alignment horizontal="center" vertical="center" wrapText="1" shrinkToFit="1"/>
    </xf>
    <xf numFmtId="0" fontId="21" fillId="4" borderId="18" xfId="4" applyFont="1" applyFill="1" applyBorder="1" applyAlignment="1">
      <alignment horizontal="left" vertical="center" wrapText="1" indent="2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4" xfId="5" applyNumberFormat="1" applyFont="1" applyFill="1" applyBorder="1" applyAlignment="1">
      <alignment horizontal="center"/>
    </xf>
    <xf numFmtId="0" fontId="88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4" xfId="0" applyNumberFormat="1" applyFont="1" applyFill="1" applyBorder="1"/>
    <xf numFmtId="172" fontId="3" fillId="5" borderId="0" xfId="0" applyNumberFormat="1" applyFont="1" applyFill="1"/>
    <xf numFmtId="0" fontId="3" fillId="5" borderId="27" xfId="0" applyFont="1" applyFill="1" applyBorder="1"/>
    <xf numFmtId="0" fontId="3" fillId="0" borderId="14" xfId="0" applyFont="1" applyBorder="1"/>
    <xf numFmtId="49" fontId="89" fillId="5" borderId="16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0" fillId="5" borderId="2" xfId="4" applyFont="1" applyFill="1" applyBorder="1" applyAlignment="1">
      <alignment horizontal="center" vertical="top" wrapText="1" shrinkToFit="1"/>
    </xf>
    <xf numFmtId="169" fontId="21" fillId="5" borderId="12" xfId="7" applyNumberFormat="1" applyFont="1" applyFill="1" applyBorder="1" applyAlignment="1">
      <alignment horizontal="center" vertical="center" wrapText="1" shrinkToFit="1"/>
    </xf>
    <xf numFmtId="164" fontId="25" fillId="5" borderId="18" xfId="2" applyNumberFormat="1" applyFont="1" applyFill="1" applyBorder="1" applyAlignment="1">
      <alignment horizontal="right" wrapText="1" shrinkToFit="1"/>
    </xf>
    <xf numFmtId="170" fontId="60" fillId="5" borderId="0" xfId="4" applyNumberFormat="1" applyFont="1" applyFill="1" applyAlignment="1">
      <alignment horizontal="center" wrapText="1" shrinkToFit="1"/>
    </xf>
    <xf numFmtId="170" fontId="60" fillId="5" borderId="0" xfId="4" applyNumberFormat="1" applyFont="1" applyFill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shrinkToFit="1"/>
    </xf>
    <xf numFmtId="0" fontId="100" fillId="3" borderId="0" xfId="0" applyFont="1" applyFill="1" applyAlignment="1">
      <alignment vertical="center" wrapText="1"/>
    </xf>
    <xf numFmtId="0" fontId="5" fillId="5" borderId="0" xfId="4" applyFont="1" applyFill="1" applyAlignment="1">
      <alignment horizontal="center" vertical="center" wrapText="1" shrinkToFit="1"/>
    </xf>
    <xf numFmtId="0" fontId="3" fillId="5" borderId="0" xfId="4" applyFont="1" applyFill="1" applyAlignment="1">
      <alignment vertical="center"/>
    </xf>
    <xf numFmtId="3" fontId="18" fillId="9" borderId="0" xfId="0" applyNumberFormat="1" applyFont="1" applyFill="1" applyAlignment="1">
      <alignment horizontal="center"/>
    </xf>
    <xf numFmtId="0" fontId="7" fillId="5" borderId="0" xfId="4" applyFont="1" applyFill="1" applyAlignment="1">
      <alignment wrapText="1"/>
    </xf>
    <xf numFmtId="0" fontId="7" fillId="5" borderId="0" xfId="4" applyFont="1" applyFill="1" applyAlignment="1">
      <alignment vertical="center" wrapText="1" shrinkToFit="1"/>
    </xf>
    <xf numFmtId="0" fontId="10" fillId="5" borderId="0" xfId="3" applyFont="1" applyFill="1" applyAlignment="1">
      <alignment horizontal="centerContinuous" vertical="center" wrapText="1"/>
    </xf>
    <xf numFmtId="0" fontId="10" fillId="5" borderId="0" xfId="3" applyFont="1" applyFill="1" applyAlignment="1">
      <alignment horizontal="centerContinuous" vertical="center"/>
    </xf>
    <xf numFmtId="0" fontId="11" fillId="5" borderId="0" xfId="4" applyFont="1" applyFill="1" applyAlignment="1">
      <alignment horizontal="centerContinuous" vertical="center" shrinkToFit="1"/>
    </xf>
    <xf numFmtId="0" fontId="12" fillId="5" borderId="0" xfId="4" applyFont="1" applyFill="1" applyAlignment="1">
      <alignment vertical="center" wrapText="1"/>
    </xf>
    <xf numFmtId="0" fontId="12" fillId="5" borderId="0" xfId="4" applyFont="1" applyFill="1" applyAlignment="1">
      <alignment vertical="center"/>
    </xf>
    <xf numFmtId="0" fontId="2" fillId="5" borderId="0" xfId="4" applyFont="1" applyFill="1" applyAlignment="1">
      <alignment horizontal="centerContinuous" vertical="center" shrinkToFit="1"/>
    </xf>
    <xf numFmtId="0" fontId="14" fillId="5" borderId="0" xfId="4" applyFont="1" applyFill="1"/>
    <xf numFmtId="0" fontId="11" fillId="5" borderId="0" xfId="4" applyFont="1" applyFill="1" applyAlignment="1">
      <alignment vertical="center" shrinkToFit="1"/>
    </xf>
    <xf numFmtId="0" fontId="17" fillId="5" borderId="0" xfId="4" applyFont="1" applyFill="1" applyAlignment="1">
      <alignment horizontal="center" vertical="center" wrapText="1" shrinkToFit="1"/>
    </xf>
    <xf numFmtId="17" fontId="89" fillId="4" borderId="2" xfId="0" quotePrefix="1" applyNumberFormat="1" applyFont="1" applyFill="1" applyBorder="1" applyAlignment="1">
      <alignment horizontal="center" vertical="center" wrapText="1" shrinkToFit="1"/>
    </xf>
    <xf numFmtId="49" fontId="94" fillId="5" borderId="0" xfId="4" quotePrefix="1" applyNumberFormat="1" applyFont="1" applyFill="1" applyAlignment="1">
      <alignment horizontal="center" vertical="center" wrapText="1" shrinkToFit="1"/>
    </xf>
    <xf numFmtId="164" fontId="25" fillId="5" borderId="32" xfId="5" applyNumberFormat="1" applyFont="1" applyFill="1" applyBorder="1" applyAlignment="1">
      <alignment horizontal="right" wrapText="1" shrinkToFit="1"/>
    </xf>
    <xf numFmtId="164" fontId="25" fillId="5" borderId="33" xfId="5" applyNumberFormat="1" applyFont="1" applyFill="1" applyBorder="1" applyAlignment="1">
      <alignment horizontal="right" wrapText="1" shrinkToFit="1"/>
    </xf>
    <xf numFmtId="164" fontId="25" fillId="5" borderId="34" xfId="5" applyNumberFormat="1" applyFont="1" applyFill="1" applyBorder="1" applyAlignment="1">
      <alignment horizontal="right" wrapText="1" shrinkToFit="1"/>
    </xf>
    <xf numFmtId="164" fontId="25" fillId="5" borderId="30" xfId="5" applyNumberFormat="1" applyFont="1" applyFill="1" applyBorder="1" applyAlignment="1">
      <alignment horizontal="right" wrapText="1" shrinkToFit="1"/>
    </xf>
    <xf numFmtId="0" fontId="88" fillId="3" borderId="2" xfId="0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8" fillId="3" borderId="6" xfId="0" applyFont="1" applyFill="1" applyBorder="1" applyAlignment="1">
      <alignment horizontal="center" vertical="center"/>
    </xf>
    <xf numFmtId="0" fontId="88" fillId="3" borderId="0" xfId="0" applyFont="1" applyFill="1" applyAlignment="1">
      <alignment horizontal="center" vertical="center"/>
    </xf>
    <xf numFmtId="0" fontId="87" fillId="5" borderId="0" xfId="0" applyFont="1" applyFill="1" applyAlignment="1">
      <alignment horizontal="center" vertical="center" wrapText="1" shrinkToFit="1"/>
    </xf>
    <xf numFmtId="0" fontId="2" fillId="5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8" xfId="4" applyFont="1" applyBorder="1" applyAlignment="1">
      <alignment horizontal="left" wrapText="1" shrinkToFit="1"/>
    </xf>
    <xf numFmtId="0" fontId="92" fillId="3" borderId="0" xfId="0" applyFont="1" applyFill="1" applyAlignment="1">
      <alignment horizontal="center" wrapText="1" shrinkToFit="1"/>
    </xf>
    <xf numFmtId="0" fontId="40" fillId="4" borderId="0" xfId="4" applyFont="1" applyFill="1" applyAlignment="1">
      <alignment horizontal="left" vertical="center" wrapText="1" shrinkToFit="1"/>
    </xf>
    <xf numFmtId="0" fontId="91" fillId="8" borderId="0" xfId="0" applyFont="1" applyFill="1" applyAlignment="1">
      <alignment horizontal="center" vertical="center" wrapText="1" shrinkToFit="1"/>
    </xf>
    <xf numFmtId="0" fontId="91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2" fillId="5" borderId="0" xfId="0" applyFont="1" applyFill="1" applyAlignment="1">
      <alignment horizontal="left" vertical="center" wrapText="1"/>
    </xf>
    <xf numFmtId="0" fontId="88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8" fillId="8" borderId="0" xfId="0" applyFont="1" applyFill="1" applyAlignment="1">
      <alignment horizontal="center" vertical="center" wrapText="1" shrinkToFit="1"/>
    </xf>
    <xf numFmtId="0" fontId="91" fillId="3" borderId="0" xfId="4" applyFont="1" applyFill="1" applyAlignment="1">
      <alignment horizontal="left" vertical="center" shrinkToFit="1"/>
    </xf>
    <xf numFmtId="0" fontId="88" fillId="3" borderId="2" xfId="4" applyFont="1" applyFill="1" applyBorder="1" applyAlignment="1">
      <alignment horizontal="left" vertical="center" shrinkToFit="1"/>
    </xf>
    <xf numFmtId="170" fontId="31" fillId="4" borderId="9" xfId="4" applyNumberFormat="1" applyFont="1" applyFill="1" applyBorder="1" applyAlignment="1">
      <alignment horizontal="center" vertical="center" wrapText="1" shrinkToFit="1"/>
    </xf>
    <xf numFmtId="169" fontId="61" fillId="0" borderId="31" xfId="7" applyNumberFormat="1" applyFont="1" applyFill="1" applyBorder="1" applyAlignment="1">
      <alignment horizontal="center" vertical="center" wrapText="1" shrinkToFit="1"/>
    </xf>
    <xf numFmtId="169" fontId="81" fillId="0" borderId="0" xfId="7" applyNumberFormat="1" applyFont="1" applyFill="1" applyBorder="1" applyAlignment="1">
      <alignment horizontal="center" vertical="center" wrapText="1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0" fontId="62" fillId="5" borderId="9" xfId="4" applyFont="1" applyFill="1" applyBorder="1" applyAlignment="1">
      <alignment horizontal="center" vertical="center" wrapText="1" shrinkToFit="1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550035</xdr:colOff>
      <xdr:row>26</xdr:row>
      <xdr:rowOff>80492</xdr:rowOff>
    </xdr:from>
    <xdr:to>
      <xdr:col>12</xdr:col>
      <xdr:colOff>133310</xdr:colOff>
      <xdr:row>34</xdr:row>
      <xdr:rowOff>40246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4401" y="6976055"/>
          <a:ext cx="6747148" cy="1891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N15"/>
  <sheetViews>
    <sheetView showGridLines="0" tabSelected="1" zoomScale="113" workbookViewId="0">
      <selection activeCell="R5" sqref="R5"/>
    </sheetView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42578125" style="1" customWidth="1"/>
    <col min="5" max="5" width="13.85546875" style="1" customWidth="1"/>
    <col min="6" max="6" width="3" style="1" customWidth="1"/>
    <col min="7" max="7" width="12.42578125" style="1" customWidth="1"/>
    <col min="8" max="8" width="13.85546875" style="1" customWidth="1"/>
    <col min="9" max="9" width="3" style="1" customWidth="1"/>
    <col min="10" max="10" width="12.42578125" style="1" customWidth="1"/>
    <col min="11" max="11" width="13.85546875" style="1" customWidth="1"/>
    <col min="12" max="12" width="3" style="1" customWidth="1"/>
    <col min="13" max="13" width="12.42578125" style="1" customWidth="1"/>
    <col min="14" max="14" width="13.85546875" style="1" customWidth="1"/>
    <col min="15" max="16384" width="11.42578125" style="1"/>
  </cols>
  <sheetData>
    <row r="2" spans="2:14" ht="24.95" customHeight="1" x14ac:dyDescent="0.2">
      <c r="B2" s="529" t="s">
        <v>179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2:14" ht="15" customHeight="1" x14ac:dyDescent="0.2">
      <c r="B3" s="530" t="s">
        <v>107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</row>
    <row r="4" spans="2:14" ht="21" customHeight="1" thickBot="1" x14ac:dyDescent="0.3">
      <c r="B4" s="134"/>
      <c r="C4" s="134"/>
      <c r="D4" s="534" t="s">
        <v>1</v>
      </c>
      <c r="E4" s="534"/>
      <c r="F4" s="487"/>
      <c r="G4" s="535" t="s">
        <v>2</v>
      </c>
      <c r="H4" s="535"/>
      <c r="I4" s="487"/>
      <c r="J4" s="528" t="s">
        <v>3</v>
      </c>
      <c r="K4" s="528"/>
      <c r="L4" s="487"/>
      <c r="M4" s="528" t="s">
        <v>111</v>
      </c>
      <c r="N4" s="528"/>
    </row>
    <row r="5" spans="2:14" ht="26.25" thickBot="1" x14ac:dyDescent="0.3">
      <c r="B5" s="135"/>
      <c r="C5" s="135"/>
      <c r="D5" s="136" t="s">
        <v>184</v>
      </c>
      <c r="E5" s="136" t="s">
        <v>176</v>
      </c>
      <c r="F5" s="488"/>
      <c r="G5" s="136" t="s">
        <v>184</v>
      </c>
      <c r="H5" s="136" t="s">
        <v>176</v>
      </c>
      <c r="I5" s="488"/>
      <c r="J5" s="137" t="s">
        <v>184</v>
      </c>
      <c r="K5" s="137" t="s">
        <v>176</v>
      </c>
      <c r="L5" s="489"/>
      <c r="M5" s="136" t="s">
        <v>184</v>
      </c>
      <c r="N5" s="136" t="s">
        <v>176</v>
      </c>
    </row>
    <row r="6" spans="2:14" x14ac:dyDescent="0.2">
      <c r="B6" s="531" t="s">
        <v>124</v>
      </c>
      <c r="C6" s="138" t="s">
        <v>4</v>
      </c>
      <c r="D6" s="139">
        <v>4.9827506651460629E-2</v>
      </c>
      <c r="E6" s="139">
        <v>6.7452922304094276E-2</v>
      </c>
      <c r="F6" s="485"/>
      <c r="G6" s="140">
        <v>3.3815423185422411E-2</v>
      </c>
      <c r="H6" s="140">
        <v>6.8614933058142036E-2</v>
      </c>
      <c r="I6" s="485"/>
      <c r="J6" s="140">
        <v>2.1065761327763166E-3</v>
      </c>
      <c r="K6" s="140">
        <v>3.294626394628164E-2</v>
      </c>
      <c r="L6" s="489"/>
      <c r="M6" s="140">
        <v>-5.2729092459724791E-2</v>
      </c>
      <c r="N6" s="140">
        <v>-1.4021262532426193E-2</v>
      </c>
    </row>
    <row r="7" spans="2:14" x14ac:dyDescent="0.2">
      <c r="B7" s="532"/>
      <c r="C7" s="141" t="s">
        <v>5</v>
      </c>
      <c r="D7" s="139">
        <v>5.3141954128843594E-3</v>
      </c>
      <c r="E7" s="139">
        <v>2.4898312652817056E-2</v>
      </c>
      <c r="F7" s="485"/>
      <c r="G7" s="104">
        <v>-2.478324281057076E-2</v>
      </c>
      <c r="H7" s="104">
        <v>1.1387974362089714E-2</v>
      </c>
      <c r="I7" s="485"/>
      <c r="J7" s="142">
        <v>-6.3297557620454414E-2</v>
      </c>
      <c r="K7" s="142">
        <v>-5.7290130215372992E-2</v>
      </c>
      <c r="L7" s="492"/>
      <c r="M7" s="104"/>
    </row>
    <row r="8" spans="2:14" x14ac:dyDescent="0.2">
      <c r="B8" s="532"/>
      <c r="C8" s="143" t="s">
        <v>6</v>
      </c>
      <c r="D8" s="142">
        <v>0.13207926586994256</v>
      </c>
      <c r="E8" s="142">
        <v>0.13694151891170558</v>
      </c>
      <c r="F8" s="485"/>
      <c r="G8" s="142">
        <v>0.16224771585239495</v>
      </c>
      <c r="H8" s="142">
        <v>0.17861107133813481</v>
      </c>
      <c r="I8" s="485"/>
      <c r="J8" s="104">
        <v>0.19631401855122887</v>
      </c>
      <c r="K8" s="104">
        <v>0.24938702346449371</v>
      </c>
      <c r="L8" s="492"/>
      <c r="M8" s="104"/>
    </row>
    <row r="9" spans="2:14" ht="9.75" customHeight="1" thickBot="1" x14ac:dyDescent="0.25">
      <c r="B9" s="144"/>
      <c r="C9" s="145"/>
      <c r="D9" s="146"/>
      <c r="E9" s="146"/>
      <c r="F9" s="485"/>
      <c r="G9" s="146"/>
      <c r="H9" s="146"/>
      <c r="I9" s="485"/>
      <c r="J9" s="146"/>
      <c r="K9" s="146"/>
      <c r="L9" s="492"/>
      <c r="M9" s="104"/>
    </row>
    <row r="10" spans="2:14" ht="12.75" customHeight="1" x14ac:dyDescent="0.2">
      <c r="B10" s="531" t="s">
        <v>125</v>
      </c>
      <c r="C10" s="147" t="str">
        <f>C6</f>
        <v>Consolidado</v>
      </c>
      <c r="D10" s="139">
        <v>2.3657855063270228E-2</v>
      </c>
      <c r="E10" s="139">
        <v>5.3857484009452339E-2</v>
      </c>
      <c r="F10" s="485"/>
      <c r="G10" s="139">
        <v>8.5454987181079467E-3</v>
      </c>
      <c r="H10" s="139">
        <v>5.3064017309033096E-2</v>
      </c>
      <c r="I10" s="485"/>
      <c r="J10" s="139">
        <v>-2.5770603696731897E-2</v>
      </c>
      <c r="K10" s="139">
        <v>6.9074499866077499E-3</v>
      </c>
      <c r="L10" s="492"/>
      <c r="M10" s="105"/>
    </row>
    <row r="11" spans="2:14" x14ac:dyDescent="0.2">
      <c r="B11" s="532"/>
      <c r="C11" s="143" t="str">
        <f>C7</f>
        <v>México y Centroamérica</v>
      </c>
      <c r="D11" s="142">
        <v>-1.9253575485690066E-2</v>
      </c>
      <c r="E11" s="142">
        <v>-6.5604627873162569E-3</v>
      </c>
      <c r="F11" s="485"/>
      <c r="G11" s="142">
        <v>-4.7509445471470735E-2</v>
      </c>
      <c r="H11" s="142">
        <v>-1.8622697553053569E-2</v>
      </c>
      <c r="I11" s="485"/>
      <c r="J11" s="142">
        <v>-8.5553707004486723E-2</v>
      </c>
      <c r="K11" s="142">
        <v>-8.7839821427936671E-2</v>
      </c>
      <c r="L11" s="492"/>
      <c r="M11" s="106"/>
    </row>
    <row r="12" spans="2:14" ht="13.5" thickBot="1" x14ac:dyDescent="0.25">
      <c r="B12" s="533"/>
      <c r="C12" s="148" t="str">
        <f>C8</f>
        <v>Sudamérica</v>
      </c>
      <c r="D12" s="149">
        <v>0.10283642110733737</v>
      </c>
      <c r="E12" s="149">
        <v>0.15747828779622086</v>
      </c>
      <c r="F12" s="485"/>
      <c r="G12" s="150">
        <v>0.13094627781961932</v>
      </c>
      <c r="H12" s="150">
        <v>0.19732117611930522</v>
      </c>
      <c r="I12" s="486"/>
      <c r="J12" s="149">
        <v>0.14885247814445157</v>
      </c>
      <c r="K12" s="149">
        <v>0.24001802850364817</v>
      </c>
      <c r="L12" s="491"/>
      <c r="M12" s="150"/>
      <c r="N12" s="494"/>
    </row>
    <row r="13" spans="2:14" x14ac:dyDescent="0.2">
      <c r="F13" s="493"/>
      <c r="H13" s="489"/>
      <c r="I13" s="489"/>
    </row>
    <row r="14" spans="2:14" ht="12.75" customHeight="1" x14ac:dyDescent="0.2">
      <c r="C14" s="2" t="s">
        <v>0</v>
      </c>
      <c r="F14" s="490"/>
      <c r="G14" s="107"/>
      <c r="H14" s="490"/>
      <c r="I14" s="490"/>
    </row>
    <row r="15" spans="2:14" x14ac:dyDescent="0.2">
      <c r="F15" s="489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3:I62"/>
  <sheetViews>
    <sheetView showGridLines="0" zoomScale="109" workbookViewId="0">
      <selection activeCell="K1" sqref="K1:L2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6.5703125" style="1" customWidth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39" t="s">
        <v>7</v>
      </c>
      <c r="D3" s="539"/>
      <c r="E3" s="539"/>
      <c r="F3" s="539"/>
      <c r="G3" s="539"/>
      <c r="H3" s="539"/>
      <c r="I3" s="539"/>
    </row>
    <row r="4" spans="3:9" ht="24.95" customHeight="1" x14ac:dyDescent="0.2">
      <c r="C4" s="529" t="s">
        <v>180</v>
      </c>
      <c r="D4" s="529"/>
      <c r="E4" s="529"/>
      <c r="F4" s="529"/>
      <c r="G4" s="529"/>
      <c r="H4" s="529"/>
      <c r="I4" s="529"/>
    </row>
    <row r="5" spans="3:9" x14ac:dyDescent="0.2">
      <c r="C5" s="154"/>
      <c r="D5" s="155"/>
      <c r="E5" s="156"/>
      <c r="F5" s="156"/>
      <c r="G5" s="156"/>
      <c r="H5" s="156"/>
      <c r="I5" s="156"/>
    </row>
    <row r="6" spans="3:9" s="6" customFormat="1" ht="21" customHeight="1" x14ac:dyDescent="0.25">
      <c r="C6" s="3"/>
      <c r="D6" s="4"/>
      <c r="E6" s="538" t="s">
        <v>124</v>
      </c>
      <c r="F6" s="538"/>
      <c r="G6" s="538"/>
      <c r="H6" s="5"/>
      <c r="I6" s="157" t="s">
        <v>126</v>
      </c>
    </row>
    <row r="7" spans="3:9" x14ac:dyDescent="0.2">
      <c r="C7" s="7" t="s">
        <v>9</v>
      </c>
      <c r="D7" s="8"/>
      <c r="E7" s="158" t="s">
        <v>182</v>
      </c>
      <c r="F7" s="158" t="s">
        <v>183</v>
      </c>
      <c r="G7" s="508" t="s">
        <v>8</v>
      </c>
      <c r="H7" s="11"/>
      <c r="I7" s="160" t="s">
        <v>8</v>
      </c>
    </row>
    <row r="8" spans="3:9" ht="14.1" customHeight="1" x14ac:dyDescent="0.2">
      <c r="C8" s="161" t="s">
        <v>1</v>
      </c>
      <c r="D8" s="162"/>
      <c r="E8" s="163">
        <v>72916.61262423858</v>
      </c>
      <c r="F8" s="163">
        <v>69455.803131710723</v>
      </c>
      <c r="G8" s="164">
        <v>4.9827506651460629E-2</v>
      </c>
      <c r="H8" s="165"/>
      <c r="I8" s="164">
        <v>2.3657855063270228E-2</v>
      </c>
    </row>
    <row r="9" spans="3:9" ht="14.1" customHeight="1" x14ac:dyDescent="0.2">
      <c r="C9" s="166" t="s">
        <v>2</v>
      </c>
      <c r="D9" s="167"/>
      <c r="E9" s="163">
        <v>33042.087136299029</v>
      </c>
      <c r="F9" s="163">
        <v>31961.302177606118</v>
      </c>
      <c r="G9" s="164">
        <v>3.3815423185422411E-2</v>
      </c>
      <c r="H9" s="165"/>
      <c r="I9" s="164">
        <v>8.5454987181079467E-3</v>
      </c>
    </row>
    <row r="10" spans="3:9" ht="14.1" customHeight="1" x14ac:dyDescent="0.2">
      <c r="C10" s="166" t="s">
        <v>10</v>
      </c>
      <c r="D10" s="167"/>
      <c r="E10" s="163">
        <v>9766.512454497326</v>
      </c>
      <c r="F10" s="163">
        <v>9745.9818018430906</v>
      </c>
      <c r="G10" s="164">
        <v>2.1065761327763166E-3</v>
      </c>
      <c r="H10" s="165"/>
      <c r="I10" s="164">
        <v>-2.5770603696731897E-2</v>
      </c>
    </row>
    <row r="11" spans="3:9" ht="15.75" customHeight="1" thickBot="1" x14ac:dyDescent="0.25">
      <c r="C11" s="168" t="s">
        <v>162</v>
      </c>
      <c r="D11" s="169"/>
      <c r="E11" s="170">
        <v>13387.691222129417</v>
      </c>
      <c r="F11" s="171">
        <v>13922.095635446098</v>
      </c>
      <c r="G11" s="172">
        <v>-3.8385342789635124E-2</v>
      </c>
      <c r="H11" s="173"/>
      <c r="I11" s="149">
        <v>-6.2711654666985028E-2</v>
      </c>
    </row>
    <row r="13" spans="3:9" ht="12.75" hidden="1" customHeight="1" x14ac:dyDescent="0.2"/>
    <row r="14" spans="3:9" ht="12.75" hidden="1" customHeight="1" x14ac:dyDescent="0.2">
      <c r="C14" s="539" t="s">
        <v>7</v>
      </c>
      <c r="D14" s="539"/>
      <c r="E14" s="539"/>
      <c r="F14" s="539"/>
      <c r="G14" s="539"/>
      <c r="H14" s="539"/>
      <c r="I14" s="539"/>
    </row>
    <row r="15" spans="3:9" ht="24.95" hidden="1" customHeight="1" x14ac:dyDescent="0.2">
      <c r="C15" s="539" t="s">
        <v>11</v>
      </c>
      <c r="D15" s="539"/>
      <c r="E15" s="539"/>
      <c r="F15" s="539"/>
      <c r="G15" s="539"/>
      <c r="H15" s="539"/>
      <c r="I15" s="539"/>
    </row>
    <row r="16" spans="3:9" ht="12.75" hidden="1" customHeight="1" x14ac:dyDescent="0.2">
      <c r="C16" s="151"/>
      <c r="D16" s="152"/>
      <c r="E16" s="153"/>
      <c r="F16" s="153"/>
      <c r="G16" s="153"/>
      <c r="H16" s="153"/>
      <c r="I16" s="153"/>
    </row>
    <row r="17" spans="3:9" s="6" customFormat="1" ht="21" hidden="1" customHeight="1" x14ac:dyDescent="0.25">
      <c r="C17" s="3"/>
      <c r="D17" s="4"/>
      <c r="E17" s="538" t="s">
        <v>124</v>
      </c>
      <c r="F17" s="538"/>
      <c r="G17" s="538"/>
      <c r="H17" s="5"/>
      <c r="I17" s="133" t="s">
        <v>126</v>
      </c>
    </row>
    <row r="18" spans="3:9" ht="12.75" hidden="1" customHeight="1" x14ac:dyDescent="0.2">
      <c r="C18" s="7" t="s">
        <v>9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2">
      <c r="C19" s="108" t="s">
        <v>1</v>
      </c>
      <c r="D19" s="5"/>
      <c r="E19" s="109"/>
      <c r="F19" s="109"/>
      <c r="G19" s="110"/>
      <c r="H19" s="102"/>
      <c r="I19" s="110"/>
    </row>
    <row r="20" spans="3:9" ht="14.1" hidden="1" customHeight="1" x14ac:dyDescent="0.2">
      <c r="C20" s="12" t="s">
        <v>2</v>
      </c>
      <c r="D20" s="13"/>
      <c r="E20" s="14"/>
      <c r="F20" s="14"/>
      <c r="G20" s="103"/>
      <c r="H20" s="111"/>
      <c r="I20" s="103"/>
    </row>
    <row r="21" spans="3:9" ht="14.1" hidden="1" customHeight="1" x14ac:dyDescent="0.2">
      <c r="C21" s="108" t="s">
        <v>10</v>
      </c>
      <c r="D21" s="13"/>
      <c r="E21" s="109"/>
      <c r="F21" s="109"/>
      <c r="G21" s="110"/>
      <c r="H21" s="111"/>
      <c r="I21" s="110"/>
    </row>
    <row r="22" spans="3:9" s="6" customFormat="1" ht="14.1" hidden="1" customHeight="1" thickBot="1" x14ac:dyDescent="0.25">
      <c r="C22" s="15" t="s">
        <v>127</v>
      </c>
      <c r="D22" s="16"/>
      <c r="E22" s="17"/>
      <c r="F22" s="17"/>
      <c r="G22" s="112"/>
      <c r="H22" s="113"/>
      <c r="I22" s="112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39" t="s">
        <v>7</v>
      </c>
      <c r="D25" s="539"/>
      <c r="E25" s="539"/>
      <c r="F25" s="539"/>
      <c r="G25" s="539"/>
      <c r="H25" s="539"/>
      <c r="I25" s="539"/>
    </row>
    <row r="26" spans="3:9" ht="24.95" customHeight="1" x14ac:dyDescent="0.2">
      <c r="C26" s="529" t="s">
        <v>181</v>
      </c>
      <c r="D26" s="529"/>
      <c r="E26" s="529"/>
      <c r="F26" s="529"/>
      <c r="G26" s="529"/>
      <c r="H26" s="529"/>
      <c r="I26" s="529"/>
    </row>
    <row r="27" spans="3:9" x14ac:dyDescent="0.2">
      <c r="C27" s="154"/>
      <c r="D27" s="155"/>
      <c r="E27" s="156"/>
      <c r="F27" s="156"/>
      <c r="G27" s="156"/>
      <c r="H27" s="156"/>
      <c r="I27" s="156"/>
    </row>
    <row r="28" spans="3:9" s="6" customFormat="1" ht="21" customHeight="1" x14ac:dyDescent="0.25">
      <c r="C28" s="3"/>
      <c r="D28" s="4"/>
      <c r="E28" s="538" t="s">
        <v>124</v>
      </c>
      <c r="F28" s="538"/>
      <c r="G28" s="538"/>
      <c r="H28" s="5"/>
      <c r="I28" s="157" t="s">
        <v>126</v>
      </c>
    </row>
    <row r="29" spans="3:9" ht="25.5" x14ac:dyDescent="0.2">
      <c r="C29" s="7" t="s">
        <v>9</v>
      </c>
      <c r="D29" s="8"/>
      <c r="E29" s="158" t="s">
        <v>176</v>
      </c>
      <c r="F29" s="158" t="s">
        <v>161</v>
      </c>
      <c r="G29" s="159" t="s">
        <v>8</v>
      </c>
      <c r="H29" s="11"/>
      <c r="I29" s="160" t="s">
        <v>8</v>
      </c>
    </row>
    <row r="30" spans="3:9" ht="14.1" customHeight="1" x14ac:dyDescent="0.2">
      <c r="C30" s="161" t="s">
        <v>1</v>
      </c>
      <c r="D30" s="162"/>
      <c r="E30" s="163">
        <v>142702.51560300088</v>
      </c>
      <c r="F30" s="163">
        <v>133685.06715497849</v>
      </c>
      <c r="G30" s="164">
        <v>6.7452922304094276E-2</v>
      </c>
      <c r="H30" s="165"/>
      <c r="I30" s="164">
        <v>5.3857484009452339E-2</v>
      </c>
    </row>
    <row r="31" spans="3:9" ht="14.1" customHeight="1" x14ac:dyDescent="0.2">
      <c r="C31" s="166" t="s">
        <v>2</v>
      </c>
      <c r="D31" s="167"/>
      <c r="E31" s="163">
        <v>64715.933935248489</v>
      </c>
      <c r="F31" s="163">
        <v>60560.574191159445</v>
      </c>
      <c r="G31" s="164">
        <v>6.8614933058142036E-2</v>
      </c>
      <c r="H31" s="165"/>
      <c r="I31" s="164">
        <v>5.3064017309033096E-2</v>
      </c>
    </row>
    <row r="32" spans="3:9" ht="14.1" customHeight="1" x14ac:dyDescent="0.2">
      <c r="C32" s="166" t="s">
        <v>10</v>
      </c>
      <c r="D32" s="167"/>
      <c r="E32" s="163">
        <v>18985.794112408381</v>
      </c>
      <c r="F32" s="163">
        <v>18380.234069364655</v>
      </c>
      <c r="G32" s="164">
        <v>3.294626394628164E-2</v>
      </c>
      <c r="H32" s="165"/>
      <c r="I32" s="164">
        <v>6.9074499866077499E-3</v>
      </c>
    </row>
    <row r="33" spans="3:9" s="6" customFormat="1" ht="14.1" customHeight="1" thickBot="1" x14ac:dyDescent="0.25">
      <c r="C33" s="168" t="s">
        <v>162</v>
      </c>
      <c r="D33" s="169"/>
      <c r="E33" s="170">
        <v>26583.816687591701</v>
      </c>
      <c r="F33" s="171">
        <v>25948.865011663482</v>
      </c>
      <c r="G33" s="172">
        <v>2.4469342903545854E-2</v>
      </c>
      <c r="H33" s="173"/>
      <c r="I33" s="149">
        <v>1.2693626052016738E-2</v>
      </c>
    </row>
    <row r="35" spans="3:9" ht="12.75" hidden="1" customHeight="1" x14ac:dyDescent="0.2">
      <c r="C35" s="539" t="s">
        <v>7</v>
      </c>
      <c r="D35" s="539"/>
      <c r="E35" s="539"/>
      <c r="F35" s="539"/>
      <c r="G35" s="539"/>
      <c r="H35" s="539"/>
      <c r="I35" s="539"/>
    </row>
    <row r="36" spans="3:9" ht="24.95" customHeight="1" x14ac:dyDescent="0.2">
      <c r="C36" s="529" t="s">
        <v>12</v>
      </c>
      <c r="D36" s="529"/>
      <c r="E36" s="529"/>
      <c r="F36" s="529"/>
      <c r="G36" s="529"/>
      <c r="H36" s="529"/>
      <c r="I36" s="529"/>
    </row>
    <row r="37" spans="3:9" x14ac:dyDescent="0.2">
      <c r="C37" s="154"/>
      <c r="D37" s="155"/>
      <c r="E37" s="156"/>
      <c r="F37" s="156"/>
      <c r="G37" s="156"/>
      <c r="H37" s="156"/>
      <c r="I37" s="156"/>
    </row>
    <row r="38" spans="3:9" s="6" customFormat="1" ht="21" customHeight="1" x14ac:dyDescent="0.25">
      <c r="C38" s="3"/>
      <c r="D38" s="4"/>
      <c r="E38" s="538" t="s">
        <v>124</v>
      </c>
      <c r="F38" s="538"/>
      <c r="G38" s="538"/>
      <c r="H38" s="5"/>
      <c r="I38" s="157" t="s">
        <v>126</v>
      </c>
    </row>
    <row r="39" spans="3:9" ht="18" customHeight="1" x14ac:dyDescent="0.2">
      <c r="C39" s="7" t="s">
        <v>9</v>
      </c>
      <c r="D39" s="8"/>
      <c r="E39" s="158" t="s">
        <v>182</v>
      </c>
      <c r="F39" s="158" t="s">
        <v>183</v>
      </c>
      <c r="G39" s="159" t="s">
        <v>8</v>
      </c>
      <c r="H39" s="11"/>
      <c r="I39" s="160" t="s">
        <v>8</v>
      </c>
    </row>
    <row r="40" spans="3:9" ht="14.1" customHeight="1" x14ac:dyDescent="0.2">
      <c r="C40" s="161" t="s">
        <v>1</v>
      </c>
      <c r="D40" s="162"/>
      <c r="E40" s="163">
        <v>45306.02349542563</v>
      </c>
      <c r="F40" s="163">
        <v>45066.531142354317</v>
      </c>
      <c r="G40" s="164">
        <v>5.3141954128843594E-3</v>
      </c>
      <c r="H40" s="165"/>
      <c r="I40" s="164">
        <v>-1.9253575485690066E-2</v>
      </c>
    </row>
    <row r="41" spans="3:9" ht="14.1" customHeight="1" x14ac:dyDescent="0.2">
      <c r="C41" s="166" t="s">
        <v>2</v>
      </c>
      <c r="D41" s="167"/>
      <c r="E41" s="163">
        <v>21403.57681777437</v>
      </c>
      <c r="F41" s="163">
        <v>21947.507218251041</v>
      </c>
      <c r="G41" s="164">
        <v>-2.478324281057076E-2</v>
      </c>
      <c r="H41" s="165"/>
      <c r="I41" s="164">
        <v>-4.7509445471470735E-2</v>
      </c>
    </row>
    <row r="42" spans="3:9" ht="14.1" customHeight="1" x14ac:dyDescent="0.2">
      <c r="C42" s="166" t="s">
        <v>10</v>
      </c>
      <c r="D42" s="167"/>
      <c r="E42" s="163">
        <v>6829.1879248900914</v>
      </c>
      <c r="F42" s="163">
        <v>7290.6694974997727</v>
      </c>
      <c r="G42" s="164">
        <v>-6.3297557620454414E-2</v>
      </c>
      <c r="H42" s="165"/>
      <c r="I42" s="164">
        <v>-8.5553707004486723E-2</v>
      </c>
    </row>
    <row r="43" spans="3:9" s="6" customFormat="1" ht="14.1" customHeight="1" thickBot="1" x14ac:dyDescent="0.25">
      <c r="C43" s="168" t="s">
        <v>163</v>
      </c>
      <c r="D43" s="169"/>
      <c r="E43" s="170">
        <v>8925.6758048368938</v>
      </c>
      <c r="F43" s="171">
        <v>9882.1580158907527</v>
      </c>
      <c r="G43" s="172">
        <v>-9.6788799522919189E-2</v>
      </c>
      <c r="H43" s="173"/>
      <c r="I43" s="149">
        <v>-0.11836274247876355</v>
      </c>
    </row>
    <row r="45" spans="3:9" ht="18" x14ac:dyDescent="0.2">
      <c r="C45" s="529" t="s">
        <v>13</v>
      </c>
      <c r="D45" s="529"/>
      <c r="E45" s="529"/>
      <c r="F45" s="529"/>
      <c r="G45" s="529"/>
      <c r="H45" s="529"/>
      <c r="I45" s="529"/>
    </row>
    <row r="46" spans="3:9" x14ac:dyDescent="0.2">
      <c r="C46" s="154"/>
      <c r="D46" s="155"/>
      <c r="E46" s="156"/>
      <c r="F46" s="156"/>
      <c r="G46" s="156"/>
      <c r="H46" s="156"/>
      <c r="I46" s="156"/>
    </row>
    <row r="47" spans="3:9" ht="15" x14ac:dyDescent="0.2">
      <c r="C47" s="3"/>
      <c r="D47" s="4"/>
      <c r="E47" s="538" t="s">
        <v>124</v>
      </c>
      <c r="F47" s="538"/>
      <c r="G47" s="538"/>
      <c r="H47" s="5"/>
      <c r="I47" s="157" t="s">
        <v>126</v>
      </c>
    </row>
    <row r="48" spans="3:9" x14ac:dyDescent="0.2">
      <c r="C48" s="7" t="s">
        <v>9</v>
      </c>
      <c r="D48" s="8"/>
      <c r="E48" s="158" t="s">
        <v>182</v>
      </c>
      <c r="F48" s="158" t="s">
        <v>183</v>
      </c>
      <c r="G48" s="159" t="s">
        <v>8</v>
      </c>
      <c r="H48" s="11"/>
      <c r="I48" s="160" t="s">
        <v>8</v>
      </c>
    </row>
    <row r="49" spans="3:9" x14ac:dyDescent="0.2">
      <c r="C49" s="161" t="s">
        <v>1</v>
      </c>
      <c r="D49" s="162"/>
      <c r="E49" s="163">
        <v>27610.589128812968</v>
      </c>
      <c r="F49" s="163">
        <v>24389.271989356417</v>
      </c>
      <c r="G49" s="164">
        <v>0.13207926586994256</v>
      </c>
      <c r="H49" s="165"/>
      <c r="I49" s="164">
        <v>0.10283642110733737</v>
      </c>
    </row>
    <row r="50" spans="3:9" x14ac:dyDescent="0.2">
      <c r="C50" s="166" t="s">
        <v>2</v>
      </c>
      <c r="D50" s="167"/>
      <c r="E50" s="163">
        <v>11638.510318524664</v>
      </c>
      <c r="F50" s="163">
        <v>10013.794959355077</v>
      </c>
      <c r="G50" s="164">
        <v>0.16224771585239495</v>
      </c>
      <c r="H50" s="165"/>
      <c r="I50" s="164">
        <v>0.13094627781961932</v>
      </c>
    </row>
    <row r="51" spans="3:9" x14ac:dyDescent="0.2">
      <c r="C51" s="166" t="s">
        <v>10</v>
      </c>
      <c r="D51" s="167"/>
      <c r="E51" s="163">
        <v>2937.3245296072359</v>
      </c>
      <c r="F51" s="163">
        <v>2455.3123043433206</v>
      </c>
      <c r="G51" s="164">
        <v>0.19631401855122887</v>
      </c>
      <c r="H51" s="165"/>
      <c r="I51" s="164">
        <v>0.14885247814445157</v>
      </c>
    </row>
    <row r="52" spans="3:9" ht="15.75" thickBot="1" x14ac:dyDescent="0.25">
      <c r="C52" s="168" t="s">
        <v>163</v>
      </c>
      <c r="D52" s="169"/>
      <c r="E52" s="170">
        <v>4462.0154172925231</v>
      </c>
      <c r="F52" s="171">
        <v>4039.9376195553446</v>
      </c>
      <c r="G52" s="172">
        <v>0.10447631559806969</v>
      </c>
      <c r="H52" s="173"/>
      <c r="I52" s="149">
        <v>7.2741401074103207E-2</v>
      </c>
    </row>
    <row r="55" spans="3:9" ht="18" x14ac:dyDescent="0.2">
      <c r="C55" s="536"/>
      <c r="D55" s="536"/>
      <c r="E55" s="536"/>
      <c r="F55" s="536"/>
      <c r="G55" s="536"/>
      <c r="H55" s="536"/>
      <c r="I55" s="536"/>
    </row>
    <row r="56" spans="3:9" x14ac:dyDescent="0.2">
      <c r="C56" s="513"/>
      <c r="D56" s="514"/>
      <c r="E56" s="515"/>
      <c r="F56" s="515"/>
      <c r="G56" s="515"/>
      <c r="H56" s="515"/>
      <c r="I56" s="515"/>
    </row>
    <row r="57" spans="3:9" x14ac:dyDescent="0.2">
      <c r="C57" s="516"/>
      <c r="D57" s="517"/>
      <c r="E57" s="537"/>
      <c r="F57" s="537"/>
      <c r="G57" s="537"/>
      <c r="H57" s="162"/>
      <c r="I57" s="518"/>
    </row>
    <row r="58" spans="3:9" x14ac:dyDescent="0.2">
      <c r="C58" s="519"/>
      <c r="D58" s="520"/>
      <c r="E58" s="159"/>
      <c r="F58" s="159"/>
      <c r="G58" s="159"/>
      <c r="H58" s="521"/>
      <c r="I58" s="160"/>
    </row>
    <row r="59" spans="3:9" x14ac:dyDescent="0.2">
      <c r="C59" s="509"/>
      <c r="D59" s="162"/>
      <c r="E59" s="510"/>
      <c r="F59" s="510"/>
      <c r="G59" s="485"/>
      <c r="H59" s="165"/>
      <c r="I59" s="485"/>
    </row>
    <row r="60" spans="3:9" x14ac:dyDescent="0.2">
      <c r="C60" s="509"/>
      <c r="D60" s="167"/>
      <c r="E60" s="510"/>
      <c r="F60" s="510"/>
      <c r="G60" s="485"/>
      <c r="H60" s="165"/>
      <c r="I60" s="485"/>
    </row>
    <row r="61" spans="3:9" x14ac:dyDescent="0.2">
      <c r="C61" s="509"/>
      <c r="D61" s="167"/>
      <c r="E61" s="510"/>
      <c r="F61" s="510"/>
      <c r="G61" s="485"/>
      <c r="H61" s="165"/>
      <c r="I61" s="485"/>
    </row>
    <row r="62" spans="3:9" x14ac:dyDescent="0.2">
      <c r="C62" s="511"/>
      <c r="D62" s="512"/>
      <c r="E62" s="510"/>
      <c r="F62" s="510"/>
      <c r="G62" s="485"/>
      <c r="H62" s="165"/>
      <c r="I62" s="485"/>
    </row>
  </sheetData>
  <mergeCells count="16">
    <mergeCell ref="C36:I36"/>
    <mergeCell ref="E17:G17"/>
    <mergeCell ref="C25:I25"/>
    <mergeCell ref="C26:I26"/>
    <mergeCell ref="E28:G28"/>
    <mergeCell ref="C35:I35"/>
    <mergeCell ref="C3:I3"/>
    <mergeCell ref="C4:I4"/>
    <mergeCell ref="E6:G6"/>
    <mergeCell ref="C14:I14"/>
    <mergeCell ref="C15:I15"/>
    <mergeCell ref="C55:I55"/>
    <mergeCell ref="E57:G57"/>
    <mergeCell ref="C45:I45"/>
    <mergeCell ref="E47:G47"/>
    <mergeCell ref="E38:G38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S59"/>
  <sheetViews>
    <sheetView showGridLines="0" zoomScale="73" zoomScaleNormal="80" workbookViewId="0">
      <selection activeCell="B35" sqref="B35"/>
    </sheetView>
  </sheetViews>
  <sheetFormatPr baseColWidth="10" defaultColWidth="9.85546875" defaultRowHeight="15.75" x14ac:dyDescent="0.25"/>
  <cols>
    <col min="1" max="1" width="9.85546875" style="18"/>
    <col min="2" max="2" width="49.7109375" style="18" customWidth="1"/>
    <col min="3" max="3" width="2.42578125" style="70" customWidth="1"/>
    <col min="4" max="4" width="17.28515625" style="67" customWidth="1"/>
    <col min="5" max="5" width="18.7109375" style="67" bestFit="1" customWidth="1"/>
    <col min="6" max="6" width="10.7109375" style="67" customWidth="1"/>
    <col min="7" max="7" width="8.7109375" style="69" customWidth="1"/>
    <col min="8" max="8" width="51.85546875" style="70" customWidth="1"/>
    <col min="9" max="9" width="2.42578125" style="18" customWidth="1"/>
    <col min="10" max="11" width="17.28515625" style="18" customWidth="1"/>
    <col min="12" max="16384" width="9.85546875" style="18"/>
  </cols>
  <sheetData>
    <row r="2" spans="2:19" ht="15" customHeight="1" x14ac:dyDescent="0.25">
      <c r="B2" s="529" t="s">
        <v>14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</row>
    <row r="3" spans="2:19" ht="15" customHeight="1" x14ac:dyDescent="0.25">
      <c r="B3" s="529" t="s">
        <v>76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</row>
    <row r="4" spans="2:19" ht="13.5" customHeight="1" x14ac:dyDescent="0.25">
      <c r="B4" s="540" t="s">
        <v>24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65"/>
      <c r="N4" s="66"/>
      <c r="O4" s="66"/>
      <c r="P4" s="66"/>
      <c r="Q4" s="66"/>
      <c r="R4" s="66"/>
      <c r="S4" s="66"/>
    </row>
    <row r="5" spans="2:19" ht="11.1" customHeight="1" x14ac:dyDescent="0.25">
      <c r="H5" s="190"/>
    </row>
    <row r="6" spans="2:19" ht="35.1" customHeight="1" x14ac:dyDescent="0.25">
      <c r="B6" s="191" t="s">
        <v>26</v>
      </c>
      <c r="C6" s="192"/>
      <c r="D6" s="495" t="s">
        <v>185</v>
      </c>
      <c r="E6" s="495" t="s">
        <v>175</v>
      </c>
      <c r="F6" s="193" t="s">
        <v>15</v>
      </c>
      <c r="H6" s="194" t="s">
        <v>27</v>
      </c>
      <c r="I6" s="195"/>
      <c r="J6" s="193" t="str">
        <f>+D6</f>
        <v>Jun-25</v>
      </c>
      <c r="K6" s="193" t="str">
        <f>+E6</f>
        <v>Dic-24</v>
      </c>
      <c r="L6" s="193" t="s">
        <v>15</v>
      </c>
    </row>
    <row r="7" spans="2:19" ht="30.75" customHeight="1" thickBot="1" x14ac:dyDescent="0.3">
      <c r="B7" s="196" t="s">
        <v>108</v>
      </c>
      <c r="D7" s="197"/>
      <c r="E7" s="197"/>
      <c r="F7" s="197"/>
      <c r="H7" s="196" t="s">
        <v>112</v>
      </c>
      <c r="J7" s="198"/>
      <c r="K7" s="198"/>
      <c r="L7" s="198"/>
    </row>
    <row r="8" spans="2:19" ht="20.100000000000001" customHeight="1" thickTop="1" x14ac:dyDescent="0.25">
      <c r="B8" s="543" t="s">
        <v>18</v>
      </c>
      <c r="H8" s="199" t="s">
        <v>135</v>
      </c>
      <c r="I8" s="200"/>
      <c r="J8" s="174">
        <v>3755.0833975601154</v>
      </c>
      <c r="K8" s="174">
        <v>3314.0074331778096</v>
      </c>
      <c r="L8" s="187">
        <f>+J8/K8-1</f>
        <v>0.13309444027388828</v>
      </c>
    </row>
    <row r="9" spans="2:19" ht="20.100000000000001" customHeight="1" x14ac:dyDescent="0.25">
      <c r="B9" s="544"/>
      <c r="C9" s="201"/>
      <c r="D9" s="174">
        <v>37138.532177392168</v>
      </c>
      <c r="E9" s="174">
        <v>32778.968331390919</v>
      </c>
      <c r="F9" s="114">
        <f>+D9/E9-1</f>
        <v>0.13299881197988439</v>
      </c>
      <c r="H9" s="202" t="s">
        <v>136</v>
      </c>
      <c r="I9" s="200"/>
      <c r="J9" s="175">
        <v>29271.43159657385</v>
      </c>
      <c r="K9" s="175">
        <v>33772.773002723326</v>
      </c>
      <c r="L9" s="181">
        <f>J9/K9-1</f>
        <v>-0.13328314514732043</v>
      </c>
    </row>
    <row r="10" spans="2:19" ht="19.5" customHeight="1" x14ac:dyDescent="0.25">
      <c r="B10" s="202" t="s">
        <v>19</v>
      </c>
      <c r="C10" s="200"/>
      <c r="D10" s="175">
        <v>15943.245961663013</v>
      </c>
      <c r="E10" s="175">
        <v>18619.601287785303</v>
      </c>
      <c r="F10" s="176">
        <f>+D10/E10-1</f>
        <v>-0.14373859486873186</v>
      </c>
      <c r="H10" s="202" t="s">
        <v>137</v>
      </c>
      <c r="I10" s="200"/>
      <c r="J10" s="177">
        <v>875.86899763718793</v>
      </c>
      <c r="K10" s="177">
        <v>888.8996763893681</v>
      </c>
      <c r="L10" s="181">
        <f>+J10/K10-1</f>
        <v>-1.4659335691413089E-2</v>
      </c>
    </row>
    <row r="11" spans="2:19" ht="20.100000000000001" customHeight="1" x14ac:dyDescent="0.25">
      <c r="B11" s="202" t="s">
        <v>20</v>
      </c>
      <c r="C11" s="200"/>
      <c r="D11" s="177">
        <v>14984.692397381101</v>
      </c>
      <c r="E11" s="177">
        <v>14058.685655629433</v>
      </c>
      <c r="F11" s="176">
        <f>+D11/E11-1</f>
        <v>6.5867234280245324E-2</v>
      </c>
      <c r="H11" s="203" t="s">
        <v>138</v>
      </c>
      <c r="I11" s="200"/>
      <c r="J11" s="178">
        <v>36488.957831563326</v>
      </c>
      <c r="K11" s="178">
        <v>29194.899261282651</v>
      </c>
      <c r="L11" s="115">
        <f>+J11/K11-1</f>
        <v>0.24984016916796903</v>
      </c>
    </row>
    <row r="12" spans="2:19" ht="20.100000000000001" customHeight="1" x14ac:dyDescent="0.25">
      <c r="B12" s="203" t="s">
        <v>21</v>
      </c>
      <c r="C12" s="200"/>
      <c r="D12" s="178">
        <v>10464.60119629469</v>
      </c>
      <c r="E12" s="178">
        <v>9675.1396477212093</v>
      </c>
      <c r="F12" s="179">
        <f>+D12/E12-1</f>
        <v>8.1596915116302515E-2</v>
      </c>
      <c r="H12" s="204" t="s">
        <v>139</v>
      </c>
      <c r="I12" s="200"/>
      <c r="J12" s="178">
        <v>70391.341823334486</v>
      </c>
      <c r="K12" s="178">
        <v>67170.579373573157</v>
      </c>
      <c r="L12" s="184">
        <f>J12/K12-1</f>
        <v>4.7949005052478011E-2</v>
      </c>
    </row>
    <row r="13" spans="2:19" ht="20.25" customHeight="1" x14ac:dyDescent="0.25">
      <c r="B13" s="205" t="s">
        <v>22</v>
      </c>
      <c r="C13" s="200"/>
      <c r="D13" s="178">
        <v>78531.071732730983</v>
      </c>
      <c r="E13" s="178">
        <v>75132.394922526873</v>
      </c>
      <c r="F13" s="180">
        <f>+D13/E13-1</f>
        <v>4.5235837533312617E-2</v>
      </c>
      <c r="H13" s="206" t="s">
        <v>110</v>
      </c>
      <c r="I13" s="19"/>
      <c r="J13" s="175">
        <v>0</v>
      </c>
      <c r="K13" s="175">
        <v>0</v>
      </c>
      <c r="L13" s="188"/>
    </row>
    <row r="14" spans="2:19" ht="22.5" customHeight="1" x14ac:dyDescent="0.25">
      <c r="B14" s="199" t="s">
        <v>109</v>
      </c>
      <c r="C14" s="200"/>
      <c r="D14" s="175">
        <v>0</v>
      </c>
      <c r="E14" s="175">
        <v>0</v>
      </c>
      <c r="F14" s="115"/>
      <c r="H14" s="202" t="s">
        <v>113</v>
      </c>
      <c r="I14" s="200"/>
      <c r="J14" s="177">
        <v>77768.883057194995</v>
      </c>
      <c r="K14" s="177">
        <v>70383.296398309787</v>
      </c>
      <c r="L14" s="181">
        <f>+J14/K14-1</f>
        <v>0.10493379873953401</v>
      </c>
    </row>
    <row r="15" spans="2:19" x14ac:dyDescent="0.25">
      <c r="B15" s="202" t="s">
        <v>23</v>
      </c>
      <c r="C15" s="200"/>
      <c r="D15" s="177">
        <v>166785.72460726328</v>
      </c>
      <c r="E15" s="177">
        <v>161785.08811056803</v>
      </c>
      <c r="F15" s="181">
        <f>+D15/E15-1</f>
        <v>3.0909131089249087E-2</v>
      </c>
      <c r="H15" s="199" t="s">
        <v>140</v>
      </c>
      <c r="I15" s="200"/>
      <c r="J15" s="182">
        <v>2101.0087682721119</v>
      </c>
      <c r="K15" s="182">
        <v>2295.4309868985283</v>
      </c>
      <c r="L15" s="181">
        <f>J15/K15-1</f>
        <v>-8.4699657596375877E-2</v>
      </c>
    </row>
    <row r="16" spans="2:19" ht="20.100000000000001" customHeight="1" x14ac:dyDescent="0.25">
      <c r="B16" s="203" t="s">
        <v>128</v>
      </c>
      <c r="C16" s="200"/>
      <c r="D16" s="182">
        <v>-64236.815942735768</v>
      </c>
      <c r="E16" s="182">
        <v>-62403.62953399845</v>
      </c>
      <c r="F16" s="115">
        <f>D16/E16-1</f>
        <v>2.9376278630373065E-2</v>
      </c>
      <c r="H16" s="203" t="s">
        <v>141</v>
      </c>
      <c r="I16" s="200"/>
      <c r="J16" s="183">
        <v>18854.822415825005</v>
      </c>
      <c r="K16" s="183">
        <v>17595.417853561823</v>
      </c>
      <c r="L16" s="115">
        <f>+J16/K16-1</f>
        <v>7.1575712082804666E-2</v>
      </c>
    </row>
    <row r="17" spans="2:12" ht="20.100000000000001" customHeight="1" x14ac:dyDescent="0.25">
      <c r="B17" s="204" t="s">
        <v>129</v>
      </c>
      <c r="C17" s="200"/>
      <c r="D17" s="183">
        <v>102548.90866452752</v>
      </c>
      <c r="E17" s="183">
        <v>99381.458576569581</v>
      </c>
      <c r="F17" s="184">
        <f>+D17/E17-1</f>
        <v>3.1871640176397209E-2</v>
      </c>
      <c r="H17" s="207" t="s">
        <v>142</v>
      </c>
      <c r="I17" s="200"/>
      <c r="J17" s="175">
        <v>169116.05606462661</v>
      </c>
      <c r="K17" s="175">
        <v>157444.72461234327</v>
      </c>
      <c r="L17" s="184">
        <f>+J17/K17-1</f>
        <v>7.4129707940486567E-2</v>
      </c>
    </row>
    <row r="18" spans="2:12" ht="20.100000000000001" customHeight="1" x14ac:dyDescent="0.25">
      <c r="B18" s="208" t="s">
        <v>130</v>
      </c>
      <c r="C18" s="200"/>
      <c r="D18" s="175">
        <v>2745.8241638041268</v>
      </c>
      <c r="E18" s="175">
        <v>2989.2676002717371</v>
      </c>
      <c r="F18" s="176">
        <f>D18/E18-1</f>
        <v>-8.1439158021677338E-2</v>
      </c>
      <c r="H18" s="209" t="s">
        <v>28</v>
      </c>
      <c r="I18" s="200"/>
      <c r="J18" s="175">
        <v>0</v>
      </c>
      <c r="K18" s="175">
        <v>0</v>
      </c>
      <c r="L18" s="189"/>
    </row>
    <row r="19" spans="2:12" ht="20.100000000000001" customHeight="1" x14ac:dyDescent="0.25">
      <c r="B19" s="202" t="s">
        <v>131</v>
      </c>
      <c r="C19" s="200"/>
      <c r="D19" s="175">
        <v>10738.042746223453</v>
      </c>
      <c r="E19" s="175">
        <v>10232.966210798049</v>
      </c>
      <c r="F19" s="176">
        <f>+D19/E19-1</f>
        <v>4.9357783952461043E-2</v>
      </c>
      <c r="H19" s="202" t="s">
        <v>25</v>
      </c>
      <c r="I19" s="200"/>
      <c r="J19" s="177">
        <v>7805.9075425795863</v>
      </c>
      <c r="K19" s="177">
        <v>7113.4715102266409</v>
      </c>
      <c r="L19" s="181">
        <f>+J19/K19-1</f>
        <v>9.7341506373852527E-2</v>
      </c>
    </row>
    <row r="20" spans="2:12" ht="20.100000000000001" customHeight="1" x14ac:dyDescent="0.25">
      <c r="B20" s="203" t="s">
        <v>132</v>
      </c>
      <c r="C20" s="200"/>
      <c r="D20" s="177">
        <v>103141.89872357664</v>
      </c>
      <c r="E20" s="177">
        <v>101875.65188310498</v>
      </c>
      <c r="F20" s="181">
        <f>D20/E20-1</f>
        <v>1.2429337305488675E-2</v>
      </c>
      <c r="H20" s="203" t="s">
        <v>143</v>
      </c>
      <c r="I20" s="200"/>
      <c r="J20" s="182">
        <v>136938.42066721487</v>
      </c>
      <c r="K20" s="182">
        <v>143428.08594138856</v>
      </c>
      <c r="L20" s="115">
        <f>+J20/K20-1</f>
        <v>-4.5246823392913971E-2</v>
      </c>
    </row>
    <row r="21" spans="2:12" ht="20.100000000000001" customHeight="1" x14ac:dyDescent="0.25">
      <c r="B21" s="210" t="s">
        <v>133</v>
      </c>
      <c r="C21" s="200"/>
      <c r="D21" s="182">
        <v>16154.638437869284</v>
      </c>
      <c r="E21" s="182">
        <v>18374.722997935565</v>
      </c>
      <c r="F21" s="115">
        <f>+D21/E21-1</f>
        <v>-0.12082274983496144</v>
      </c>
      <c r="H21" s="205" t="s">
        <v>145</v>
      </c>
      <c r="I21" s="200"/>
      <c r="J21" s="185">
        <v>144744.32820979445</v>
      </c>
      <c r="K21" s="185">
        <v>150541.5574516152</v>
      </c>
      <c r="L21" s="184">
        <f>+J21/K21-1</f>
        <v>-3.8509162120791807E-2</v>
      </c>
    </row>
    <row r="22" spans="2:12" ht="25.5" customHeight="1" thickBot="1" x14ac:dyDescent="0.3">
      <c r="B22" s="241" t="s">
        <v>134</v>
      </c>
      <c r="C22" s="200"/>
      <c r="D22" s="185">
        <v>313860.38446873199</v>
      </c>
      <c r="E22" s="243">
        <v>307986.46219120675</v>
      </c>
      <c r="F22" s="186">
        <f>+D22/E22-1</f>
        <v>1.9072014515620239E-2</v>
      </c>
      <c r="H22" s="241" t="s">
        <v>144</v>
      </c>
      <c r="I22" s="200"/>
      <c r="J22" s="185">
        <v>313860.38427442103</v>
      </c>
      <c r="K22" s="185">
        <v>307986.28206395847</v>
      </c>
      <c r="L22" s="186">
        <f>+J22/K22-1</f>
        <v>1.9072609893848069E-2</v>
      </c>
    </row>
    <row r="23" spans="2:12" ht="25.5" customHeight="1" x14ac:dyDescent="0.25">
      <c r="D23" s="242"/>
      <c r="F23" s="242"/>
      <c r="J23" s="244"/>
      <c r="K23" s="244"/>
      <c r="L23" s="244"/>
    </row>
    <row r="24" spans="2:12" ht="25.5" customHeight="1" x14ac:dyDescent="0.25"/>
    <row r="25" spans="2:12" ht="20.100000000000001" customHeight="1" x14ac:dyDescent="0.25">
      <c r="B25" s="78"/>
      <c r="C25" s="75"/>
      <c r="D25" s="541" t="s">
        <v>186</v>
      </c>
      <c r="E25" s="541"/>
      <c r="F25" s="541"/>
      <c r="G25" s="71"/>
      <c r="H25" s="72"/>
      <c r="I25" s="73"/>
    </row>
    <row r="26" spans="2:12" ht="45.75" customHeight="1" thickBot="1" x14ac:dyDescent="0.3">
      <c r="B26" s="191" t="s">
        <v>29</v>
      </c>
      <c r="C26" s="192"/>
      <c r="D26" s="211" t="s">
        <v>114</v>
      </c>
      <c r="E26" s="212" t="s">
        <v>115</v>
      </c>
      <c r="F26" s="212" t="s">
        <v>30</v>
      </c>
      <c r="G26" s="74"/>
      <c r="H26" s="542" t="s">
        <v>37</v>
      </c>
      <c r="I26" s="542"/>
      <c r="J26" s="542"/>
      <c r="K26" s="542"/>
      <c r="L26" s="542"/>
    </row>
    <row r="27" spans="2:12" ht="20.100000000000001" customHeight="1" thickTop="1" x14ac:dyDescent="0.25">
      <c r="B27" s="213" t="s">
        <v>31</v>
      </c>
      <c r="C27" s="214"/>
      <c r="D27" s="215"/>
      <c r="E27" s="216"/>
      <c r="F27" s="217"/>
      <c r="G27" s="74"/>
      <c r="H27" s="75"/>
      <c r="I27" s="76"/>
    </row>
    <row r="28" spans="2:12" ht="20.100000000000001" customHeight="1" x14ac:dyDescent="0.25">
      <c r="B28" s="218" t="s">
        <v>32</v>
      </c>
      <c r="C28" s="214"/>
      <c r="D28" s="219">
        <v>0.51638548967687514</v>
      </c>
      <c r="E28" s="219">
        <v>2.3245240662386757E-2</v>
      </c>
      <c r="F28" s="219">
        <v>8.4997666230563401E-2</v>
      </c>
      <c r="G28" s="74"/>
      <c r="H28" s="75"/>
      <c r="I28" s="77"/>
    </row>
    <row r="29" spans="2:12" ht="20.100000000000001" customHeight="1" x14ac:dyDescent="0.25">
      <c r="B29" s="218" t="s">
        <v>33</v>
      </c>
      <c r="C29" s="214"/>
      <c r="D29" s="219">
        <v>0.26260673286174174</v>
      </c>
      <c r="E29" s="219">
        <v>0.20723810462161107</v>
      </c>
      <c r="F29" s="219">
        <v>4.2047606799567788E-2</v>
      </c>
      <c r="G29" s="74"/>
      <c r="H29" s="75"/>
      <c r="I29" s="77"/>
    </row>
    <row r="30" spans="2:12" ht="20.100000000000001" customHeight="1" x14ac:dyDescent="0.25">
      <c r="B30" s="218" t="s">
        <v>34</v>
      </c>
      <c r="C30" s="214"/>
      <c r="D30" s="220">
        <v>3.7923616368809275E-2</v>
      </c>
      <c r="E30" s="220">
        <v>0.58297221132042565</v>
      </c>
      <c r="F30" s="220">
        <v>9.2173999449189817E-2</v>
      </c>
      <c r="G30" s="74"/>
      <c r="H30" s="75"/>
      <c r="I30" s="77"/>
    </row>
    <row r="31" spans="2:12" ht="20.100000000000001" customHeight="1" x14ac:dyDescent="0.25">
      <c r="B31" s="218" t="s">
        <v>35</v>
      </c>
      <c r="C31" s="214"/>
      <c r="D31" s="220">
        <v>0.17728806550417361</v>
      </c>
      <c r="E31" s="220">
        <v>0.13092820863144072</v>
      </c>
      <c r="F31" s="220">
        <v>0.10865513543808551</v>
      </c>
      <c r="G31" s="74"/>
      <c r="H31" s="75"/>
      <c r="I31" s="77"/>
    </row>
    <row r="32" spans="2:12" ht="20.100000000000001" customHeight="1" x14ac:dyDescent="0.25">
      <c r="B32" s="218" t="s">
        <v>173</v>
      </c>
      <c r="C32" s="214"/>
      <c r="D32" s="219">
        <v>5.7960955884002905E-3</v>
      </c>
      <c r="E32" s="219">
        <v>0</v>
      </c>
      <c r="F32" s="219">
        <v>0.40765676567656761</v>
      </c>
      <c r="G32" s="74"/>
      <c r="H32" s="75"/>
      <c r="I32" s="77"/>
    </row>
    <row r="33" spans="2:9" ht="20.100000000000001" customHeight="1" thickBot="1" x14ac:dyDescent="0.3">
      <c r="B33" s="221" t="s">
        <v>36</v>
      </c>
      <c r="C33" s="214"/>
      <c r="D33" s="222">
        <v>1</v>
      </c>
      <c r="E33" s="223">
        <v>0.14581433072806996</v>
      </c>
      <c r="F33" s="223">
        <v>8.0055193888472292E-2</v>
      </c>
      <c r="G33" s="74"/>
      <c r="H33" s="75"/>
      <c r="I33" s="77"/>
    </row>
    <row r="34" spans="2:9" ht="20.100000000000001" customHeight="1" x14ac:dyDescent="0.25">
      <c r="G34" s="74"/>
      <c r="H34" s="75"/>
      <c r="I34" s="78"/>
    </row>
    <row r="35" spans="2:9" ht="18" customHeight="1" x14ac:dyDescent="0.25">
      <c r="B35" s="79" t="s">
        <v>97</v>
      </c>
      <c r="C35" s="75"/>
      <c r="D35" s="74"/>
      <c r="E35" s="74"/>
      <c r="F35" s="74"/>
      <c r="G35" s="74"/>
      <c r="H35" s="75"/>
      <c r="I35" s="78"/>
    </row>
    <row r="36" spans="2:9" ht="18" customHeight="1" x14ac:dyDescent="0.25">
      <c r="B36" s="79" t="s">
        <v>150</v>
      </c>
      <c r="C36" s="75"/>
      <c r="D36" s="74"/>
      <c r="E36" s="74"/>
      <c r="F36" s="74"/>
      <c r="G36" s="74"/>
      <c r="H36" s="75"/>
      <c r="I36" s="78"/>
    </row>
    <row r="37" spans="2:9" ht="11.1" customHeight="1" x14ac:dyDescent="0.25">
      <c r="B37" s="78"/>
      <c r="C37" s="75"/>
      <c r="D37" s="80"/>
      <c r="E37" s="80"/>
      <c r="F37" s="80"/>
      <c r="G37" s="81"/>
      <c r="H37" s="82"/>
      <c r="I37" s="83"/>
    </row>
    <row r="38" spans="2:9" ht="11.1" customHeight="1" x14ac:dyDescent="0.25">
      <c r="G38" s="67"/>
    </row>
    <row r="39" spans="2:9" ht="35.1" customHeight="1" thickBot="1" x14ac:dyDescent="0.3">
      <c r="B39" s="224" t="s">
        <v>123</v>
      </c>
      <c r="C39" s="225"/>
      <c r="D39" s="522" t="s">
        <v>182</v>
      </c>
      <c r="E39" s="226" t="s">
        <v>161</v>
      </c>
      <c r="F39" s="227" t="s">
        <v>8</v>
      </c>
      <c r="G39" s="67"/>
    </row>
    <row r="40" spans="2:9" ht="20.100000000000001" customHeight="1" x14ac:dyDescent="0.25">
      <c r="B40" s="228" t="s">
        <v>98</v>
      </c>
      <c r="C40" s="229"/>
      <c r="D40" s="230">
        <v>44824.189173442457</v>
      </c>
      <c r="E40" s="231">
        <v>38329</v>
      </c>
      <c r="F40" s="232">
        <f>(D40/E40)-1</f>
        <v>0.16945887378857938</v>
      </c>
      <c r="G40" s="67"/>
    </row>
    <row r="41" spans="2:9" ht="31.5" customHeight="1" x14ac:dyDescent="0.25">
      <c r="B41" s="233" t="s">
        <v>164</v>
      </c>
      <c r="C41" s="228"/>
      <c r="D41" s="234">
        <v>0.78860047575440761</v>
      </c>
      <c r="E41" s="235">
        <v>0.68</v>
      </c>
      <c r="F41" s="236"/>
      <c r="G41" s="67"/>
    </row>
    <row r="42" spans="2:9" ht="20.100000000000001" customHeight="1" x14ac:dyDescent="0.25">
      <c r="B42" s="228" t="s">
        <v>165</v>
      </c>
      <c r="C42" s="229"/>
      <c r="D42" s="234">
        <v>9.669301626559065</v>
      </c>
      <c r="E42" s="235">
        <v>12.51</v>
      </c>
      <c r="F42" s="237"/>
      <c r="G42" s="67"/>
    </row>
    <row r="43" spans="2:9" s="19" customFormat="1" ht="18.75" thickBot="1" x14ac:dyDescent="0.3">
      <c r="B43" s="238" t="s">
        <v>99</v>
      </c>
      <c r="C43" s="239"/>
      <c r="D43" s="240">
        <v>0.36637809499291268</v>
      </c>
      <c r="E43" s="240">
        <v>0.33300000000000002</v>
      </c>
      <c r="F43" s="238"/>
      <c r="G43" s="85"/>
      <c r="H43" s="86"/>
    </row>
    <row r="44" spans="2:9" ht="18" customHeight="1" x14ac:dyDescent="0.25">
      <c r="B44" s="79" t="s">
        <v>100</v>
      </c>
      <c r="C44" s="84"/>
      <c r="D44" s="87"/>
      <c r="E44" s="87"/>
      <c r="F44" s="84"/>
      <c r="G44" s="67"/>
    </row>
    <row r="45" spans="2:9" ht="18" customHeight="1" x14ac:dyDescent="0.25">
      <c r="B45" s="79" t="s">
        <v>155</v>
      </c>
      <c r="G45" s="67"/>
    </row>
    <row r="46" spans="2:9" ht="18" customHeight="1" x14ac:dyDescent="0.25">
      <c r="B46" s="79" t="s">
        <v>101</v>
      </c>
      <c r="G46" s="67"/>
    </row>
    <row r="47" spans="2:9" x14ac:dyDescent="0.25">
      <c r="B47" s="78"/>
      <c r="G47" s="67"/>
    </row>
    <row r="48" spans="2:9" x14ac:dyDescent="0.25">
      <c r="B48" s="68" t="s">
        <v>122</v>
      </c>
      <c r="C48" s="88"/>
      <c r="D48" s="89">
        <v>2025</v>
      </c>
      <c r="E48" s="89">
        <v>2026</v>
      </c>
      <c r="F48" s="89">
        <v>2027</v>
      </c>
      <c r="G48" s="89">
        <v>2028</v>
      </c>
      <c r="H48" s="89" t="s">
        <v>177</v>
      </c>
      <c r="I48" s="89"/>
    </row>
    <row r="49" spans="2:9" ht="16.5" thickBot="1" x14ac:dyDescent="0.3">
      <c r="B49" s="90" t="s">
        <v>17</v>
      </c>
      <c r="C49" s="91"/>
      <c r="D49" s="92">
        <v>3.5794968315579441E-2</v>
      </c>
      <c r="E49" s="92">
        <v>5.2108928564063607E-2</v>
      </c>
      <c r="F49" s="92">
        <v>0.10250908334843423</v>
      </c>
      <c r="G49" s="92">
        <v>0.12017682536084083</v>
      </c>
      <c r="H49" s="92">
        <v>0.68941019441108198</v>
      </c>
      <c r="I49" s="92"/>
    </row>
    <row r="50" spans="2:9" x14ac:dyDescent="0.25">
      <c r="F50" s="93"/>
      <c r="G50" s="94"/>
    </row>
    <row r="51" spans="2:9" x14ac:dyDescent="0.25">
      <c r="D51" s="95"/>
      <c r="E51" s="95"/>
      <c r="G51" s="96"/>
    </row>
    <row r="52" spans="2:9" x14ac:dyDescent="0.25">
      <c r="E52" s="95"/>
      <c r="G52" s="97"/>
    </row>
    <row r="53" spans="2:9" x14ac:dyDescent="0.25">
      <c r="G53" s="98"/>
    </row>
    <row r="54" spans="2:9" x14ac:dyDescent="0.25">
      <c r="E54" s="99"/>
      <c r="G54" s="96"/>
    </row>
    <row r="59" spans="2:9" x14ac:dyDescent="0.25">
      <c r="D59" s="100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F17:F20 L9 F16 L15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57"/>
  <sheetViews>
    <sheetView zoomScale="102" zoomScaleNormal="100" workbookViewId="0">
      <selection activeCell="D22" sqref="D22"/>
    </sheetView>
  </sheetViews>
  <sheetFormatPr baseColWidth="10" defaultColWidth="9.85546875" defaultRowHeight="15.75" x14ac:dyDescent="0.25"/>
  <cols>
    <col min="1" max="1" width="42.28515625" style="36" customWidth="1"/>
    <col min="2" max="2" width="1.7109375" style="36" customWidth="1"/>
    <col min="3" max="6" width="7.7109375" style="38" customWidth="1"/>
    <col min="7" max="7" width="10.28515625" style="38" bestFit="1" customWidth="1"/>
    <col min="8" max="8" width="13" style="38" customWidth="1"/>
    <col min="9" max="9" width="2.7109375" style="36" customWidth="1"/>
    <col min="10" max="13" width="7.7109375" style="36" customWidth="1"/>
    <col min="14" max="15" width="10.28515625" style="36" customWidth="1"/>
    <col min="16" max="16" width="9.85546875" style="36" customWidth="1"/>
    <col min="17" max="16384" width="9.85546875" style="36"/>
  </cols>
  <sheetData>
    <row r="1" spans="1:15" s="20" customFormat="1" ht="12" customHeight="1" x14ac:dyDescent="0.25">
      <c r="A1" s="547" t="s">
        <v>14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</row>
    <row r="2" spans="1:15" s="20" customFormat="1" ht="19.5" customHeight="1" x14ac:dyDescent="0.3">
      <c r="A2" s="548" t="s">
        <v>38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</row>
    <row r="3" spans="1:15" s="20" customFormat="1" ht="11.1" customHeight="1" x14ac:dyDescent="0.25">
      <c r="A3" s="549" t="s">
        <v>39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</row>
    <row r="4" spans="1:15" s="20" customFormat="1" ht="10.5" customHeight="1" x14ac:dyDescent="0.25">
      <c r="A4" s="505"/>
      <c r="B4" s="506"/>
      <c r="C4" s="21"/>
      <c r="D4" s="21"/>
      <c r="E4" s="21"/>
      <c r="F4" s="21"/>
      <c r="G4" s="21"/>
      <c r="H4" s="21"/>
    </row>
    <row r="5" spans="1:15" s="20" customFormat="1" ht="15" customHeight="1" x14ac:dyDescent="0.3">
      <c r="A5" s="287"/>
      <c r="B5" s="288"/>
      <c r="C5" s="545" t="s">
        <v>187</v>
      </c>
      <c r="D5" s="545"/>
      <c r="E5" s="545"/>
      <c r="F5" s="545"/>
      <c r="G5" s="545"/>
      <c r="H5" s="545"/>
      <c r="J5" s="545" t="s">
        <v>188</v>
      </c>
      <c r="K5" s="545"/>
      <c r="L5" s="545"/>
      <c r="M5" s="545"/>
      <c r="N5" s="545"/>
      <c r="O5" s="545"/>
    </row>
    <row r="6" spans="1:15" s="20" customFormat="1" ht="30.95" customHeight="1" x14ac:dyDescent="0.25">
      <c r="A6" s="289"/>
      <c r="B6" s="290"/>
      <c r="C6" s="291">
        <v>2025</v>
      </c>
      <c r="D6" s="291" t="s">
        <v>116</v>
      </c>
      <c r="E6" s="291">
        <v>2024</v>
      </c>
      <c r="F6" s="291" t="s">
        <v>116</v>
      </c>
      <c r="G6" s="292" t="s">
        <v>102</v>
      </c>
      <c r="H6" s="292" t="s">
        <v>156</v>
      </c>
      <c r="J6" s="291">
        <v>2025</v>
      </c>
      <c r="K6" s="291" t="s">
        <v>116</v>
      </c>
      <c r="L6" s="291">
        <v>2024</v>
      </c>
      <c r="M6" s="291" t="s">
        <v>116</v>
      </c>
      <c r="N6" s="292" t="s">
        <v>102</v>
      </c>
      <c r="O6" s="292" t="s">
        <v>156</v>
      </c>
    </row>
    <row r="7" spans="1:15" s="20" customFormat="1" ht="15" customHeight="1" x14ac:dyDescent="0.2">
      <c r="A7" s="293" t="s">
        <v>88</v>
      </c>
      <c r="B7" s="294"/>
      <c r="C7" s="245">
        <v>6131.8687021843762</v>
      </c>
      <c r="D7" s="246"/>
      <c r="E7" s="245">
        <v>6372.7954877592856</v>
      </c>
      <c r="F7" s="246"/>
      <c r="G7" s="247">
        <f t="shared" ref="G7:G19" si="0">+C7/E7-1</f>
        <v>-3.7805510319243063E-2</v>
      </c>
      <c r="H7" s="132">
        <v>-3.7805510319243396E-2</v>
      </c>
      <c r="J7" s="245">
        <v>12053.665341815353</v>
      </c>
      <c r="K7" s="246"/>
      <c r="L7" s="245">
        <v>12330.798731989342</v>
      </c>
      <c r="M7" s="246"/>
      <c r="N7" s="247">
        <f t="shared" ref="N7:N15" si="1">+J7/L7-1</f>
        <v>-2.2474893654296002E-2</v>
      </c>
      <c r="O7" s="132">
        <v>-2.2474893654296002E-2</v>
      </c>
    </row>
    <row r="8" spans="1:15" s="20" customFormat="1" ht="15" customHeight="1" x14ac:dyDescent="0.2">
      <c r="A8" s="295" t="s">
        <v>89</v>
      </c>
      <c r="B8" s="294"/>
      <c r="C8" s="248">
        <v>1035.298892295129</v>
      </c>
      <c r="D8" s="249"/>
      <c r="E8" s="248">
        <v>1095.8099139391697</v>
      </c>
      <c r="F8" s="245"/>
      <c r="G8" s="250">
        <f t="shared" si="0"/>
        <v>-5.5220363380833359E-2</v>
      </c>
      <c r="H8" s="250">
        <v>-5.5220363380833803E-2</v>
      </c>
      <c r="J8" s="248">
        <v>2021.778936949232</v>
      </c>
      <c r="K8" s="249"/>
      <c r="L8" s="248">
        <v>2104.4426018997137</v>
      </c>
      <c r="M8" s="245"/>
      <c r="N8" s="250">
        <f t="shared" si="1"/>
        <v>-3.9280550999993946E-2</v>
      </c>
      <c r="O8" s="250">
        <v>-3.9280550999993946E-2</v>
      </c>
    </row>
    <row r="9" spans="1:15" s="20" customFormat="1" ht="15" customHeight="1" thickBot="1" x14ac:dyDescent="0.25">
      <c r="A9" s="22" t="s">
        <v>40</v>
      </c>
      <c r="B9" s="294"/>
      <c r="C9" s="251">
        <v>68.65059971433368</v>
      </c>
      <c r="D9" s="252"/>
      <c r="E9" s="251">
        <v>61.892617557081508</v>
      </c>
      <c r="F9" s="253"/>
      <c r="G9" s="132">
        <f t="shared" si="0"/>
        <v>0.10918882451561385</v>
      </c>
      <c r="H9" s="132"/>
      <c r="J9" s="251">
        <v>68.633708318107978</v>
      </c>
      <c r="K9" s="252"/>
      <c r="L9" s="251">
        <v>61.768665724160641</v>
      </c>
      <c r="M9" s="253"/>
      <c r="N9" s="132">
        <f t="shared" si="1"/>
        <v>0.11114118321099009</v>
      </c>
      <c r="O9" s="132"/>
    </row>
    <row r="10" spans="1:15" s="20" customFormat="1" ht="15" customHeight="1" x14ac:dyDescent="0.2">
      <c r="A10" s="296" t="s">
        <v>41</v>
      </c>
      <c r="B10" s="294"/>
      <c r="C10" s="254">
        <v>72851.60151224662</v>
      </c>
      <c r="D10" s="255"/>
      <c r="E10" s="254">
        <v>69296.507904114813</v>
      </c>
      <c r="F10" s="255"/>
      <c r="G10" s="256">
        <f t="shared" si="0"/>
        <v>5.1302637256281036E-2</v>
      </c>
      <c r="H10" s="256"/>
      <c r="J10" s="254">
        <v>142555.95368359095</v>
      </c>
      <c r="K10" s="255"/>
      <c r="L10" s="254">
        <v>133359.24051566626</v>
      </c>
      <c r="M10" s="255"/>
      <c r="N10" s="256">
        <f t="shared" si="1"/>
        <v>6.8961949185998295E-2</v>
      </c>
      <c r="O10" s="256"/>
    </row>
    <row r="11" spans="1:15" s="20" customFormat="1" ht="15" customHeight="1" thickBot="1" x14ac:dyDescent="0.25">
      <c r="A11" s="297" t="s">
        <v>42</v>
      </c>
      <c r="B11" s="294"/>
      <c r="C11" s="257">
        <v>65.011111991966985</v>
      </c>
      <c r="D11" s="258"/>
      <c r="E11" s="257">
        <v>159.2952275959365</v>
      </c>
      <c r="F11" s="245"/>
      <c r="G11" s="132">
        <f t="shared" si="0"/>
        <v>-0.59188286445798477</v>
      </c>
      <c r="H11" s="245"/>
      <c r="J11" s="257">
        <v>146.56191940994199</v>
      </c>
      <c r="K11" s="258"/>
      <c r="L11" s="257">
        <v>325.82663931223249</v>
      </c>
      <c r="M11" s="245"/>
      <c r="N11" s="132">
        <f t="shared" si="1"/>
        <v>-0.55018435656669884</v>
      </c>
      <c r="O11" s="245"/>
    </row>
    <row r="12" spans="1:15" s="20" customFormat="1" ht="15" customHeight="1" thickBot="1" x14ac:dyDescent="0.25">
      <c r="A12" s="293" t="s">
        <v>90</v>
      </c>
      <c r="B12" s="294"/>
      <c r="C12" s="259">
        <v>72916.61262423858</v>
      </c>
      <c r="D12" s="260">
        <f t="shared" ref="D12:D20" si="2">+C12/$C$12</f>
        <v>1</v>
      </c>
      <c r="E12" s="259">
        <v>69455.803131710723</v>
      </c>
      <c r="F12" s="260">
        <f t="shared" ref="F12:F20" si="3">+E12/$E$12</f>
        <v>1</v>
      </c>
      <c r="G12" s="260">
        <f t="shared" si="0"/>
        <v>4.9827506651460629E-2</v>
      </c>
      <c r="H12" s="261">
        <v>2.3657855063270228E-2</v>
      </c>
      <c r="J12" s="259">
        <v>142702.51560300088</v>
      </c>
      <c r="K12" s="260">
        <f t="shared" ref="K12:K20" si="4">J12/$J$12</f>
        <v>1</v>
      </c>
      <c r="L12" s="259">
        <v>133685.06715497849</v>
      </c>
      <c r="M12" s="260">
        <f t="shared" ref="M12:M20" si="5">+L12/$L$12</f>
        <v>1</v>
      </c>
      <c r="N12" s="260">
        <f t="shared" si="1"/>
        <v>6.7452922304094276E-2</v>
      </c>
      <c r="O12" s="261">
        <v>5.3857484009452339E-2</v>
      </c>
    </row>
    <row r="13" spans="1:15" s="20" customFormat="1" ht="15" customHeight="1" thickBot="1" x14ac:dyDescent="0.25">
      <c r="A13" s="298" t="s">
        <v>43</v>
      </c>
      <c r="B13" s="294"/>
      <c r="C13" s="262">
        <v>39874.525487939558</v>
      </c>
      <c r="D13" s="260">
        <f t="shared" si="2"/>
        <v>0.5468510405636241</v>
      </c>
      <c r="E13" s="262">
        <v>37494.500954104617</v>
      </c>
      <c r="F13" s="260">
        <f t="shared" si="3"/>
        <v>0.53983251598146353</v>
      </c>
      <c r="G13" s="260">
        <f t="shared" si="0"/>
        <v>6.3476629192857459E-2</v>
      </c>
      <c r="H13" s="132"/>
      <c r="J13" s="262">
        <v>77986.581667752398</v>
      </c>
      <c r="K13" s="260">
        <f t="shared" si="4"/>
        <v>0.54649759563252176</v>
      </c>
      <c r="L13" s="262">
        <v>73124.492963819052</v>
      </c>
      <c r="M13" s="260">
        <f t="shared" si="5"/>
        <v>0.54699073366995621</v>
      </c>
      <c r="N13" s="260">
        <f t="shared" si="1"/>
        <v>6.6490562968266165E-2</v>
      </c>
      <c r="O13" s="132"/>
    </row>
    <row r="14" spans="1:15" s="23" customFormat="1" ht="15" customHeight="1" thickBot="1" x14ac:dyDescent="0.25">
      <c r="A14" s="299" t="s">
        <v>2</v>
      </c>
      <c r="B14" s="300"/>
      <c r="C14" s="263">
        <v>33042.087136299029</v>
      </c>
      <c r="D14" s="260">
        <f t="shared" si="2"/>
        <v>0.45314895943637601</v>
      </c>
      <c r="E14" s="263">
        <v>31961.302177606118</v>
      </c>
      <c r="F14" s="260">
        <f t="shared" si="3"/>
        <v>0.46016748401853658</v>
      </c>
      <c r="G14" s="261">
        <f t="shared" si="0"/>
        <v>3.3815423185422411E-2</v>
      </c>
      <c r="H14" s="264">
        <v>8.5454987181079467E-3</v>
      </c>
      <c r="J14" s="263">
        <v>64715.933935248489</v>
      </c>
      <c r="K14" s="260">
        <f t="shared" si="4"/>
        <v>0.4535024043674783</v>
      </c>
      <c r="L14" s="263">
        <v>60560.574191159445</v>
      </c>
      <c r="M14" s="260">
        <f t="shared" si="5"/>
        <v>0.45300926633004385</v>
      </c>
      <c r="N14" s="261">
        <f t="shared" si="1"/>
        <v>6.8614933058142036E-2</v>
      </c>
      <c r="O14" s="264">
        <v>5.3064017309033096E-2</v>
      </c>
    </row>
    <row r="15" spans="1:15" s="20" customFormat="1" ht="15" customHeight="1" x14ac:dyDescent="0.2">
      <c r="A15" s="296" t="s">
        <v>44</v>
      </c>
      <c r="B15" s="294"/>
      <c r="C15" s="254">
        <v>23678.73165636319</v>
      </c>
      <c r="D15" s="256">
        <f t="shared" si="2"/>
        <v>0.32473713196726345</v>
      </c>
      <c r="E15" s="254">
        <v>21620.579089053732</v>
      </c>
      <c r="F15" s="260">
        <f t="shared" si="3"/>
        <v>0.31128542345200594</v>
      </c>
      <c r="G15" s="256">
        <f t="shared" si="0"/>
        <v>9.5194146226706744E-2</v>
      </c>
      <c r="H15" s="256"/>
      <c r="J15" s="254">
        <v>46029.062436029322</v>
      </c>
      <c r="K15" s="256">
        <f t="shared" si="4"/>
        <v>0.3225525649742742</v>
      </c>
      <c r="L15" s="254">
        <v>41437.923482686987</v>
      </c>
      <c r="M15" s="256">
        <f t="shared" si="5"/>
        <v>0.30996673274397063</v>
      </c>
      <c r="N15" s="527">
        <f t="shared" si="1"/>
        <v>0.11079558451476323</v>
      </c>
      <c r="O15" s="256"/>
    </row>
    <row r="16" spans="1:15" s="20" customFormat="1" ht="15" customHeight="1" x14ac:dyDescent="0.2">
      <c r="A16" s="301" t="s">
        <v>45</v>
      </c>
      <c r="B16" s="294"/>
      <c r="C16" s="265">
        <v>-291.35103704843908</v>
      </c>
      <c r="D16" s="524">
        <f t="shared" si="2"/>
        <v>-3.9956743266429465E-3</v>
      </c>
      <c r="E16" s="265">
        <v>672.49271234141338</v>
      </c>
      <c r="F16" s="526">
        <f t="shared" si="3"/>
        <v>9.682311369521553E-3</v>
      </c>
      <c r="G16" s="250" t="s">
        <v>16</v>
      </c>
      <c r="H16" s="250"/>
      <c r="J16" s="265">
        <v>-109.2571917941063</v>
      </c>
      <c r="K16" s="250">
        <f t="shared" si="4"/>
        <v>-7.6562905238517561E-4</v>
      </c>
      <c r="L16" s="265">
        <v>863.91882523854565</v>
      </c>
      <c r="M16" s="524">
        <f t="shared" si="5"/>
        <v>6.4623435034596756E-3</v>
      </c>
      <c r="N16" s="247" t="s">
        <v>16</v>
      </c>
      <c r="O16" s="250"/>
    </row>
    <row r="17" spans="1:15" s="20" customFormat="1" ht="25.5" customHeight="1" thickBot="1" x14ac:dyDescent="0.25">
      <c r="A17" s="302" t="s">
        <v>91</v>
      </c>
      <c r="B17" s="294"/>
      <c r="C17" s="266">
        <v>-111.8059375130368</v>
      </c>
      <c r="D17" s="525">
        <f t="shared" si="2"/>
        <v>-1.5333397080471455E-3</v>
      </c>
      <c r="E17" s="266">
        <v>-77.751425632113992</v>
      </c>
      <c r="F17" s="132">
        <v>-6.8477778822066237E-4</v>
      </c>
      <c r="G17" s="267">
        <f t="shared" si="0"/>
        <v>0.43799212174004332</v>
      </c>
      <c r="H17" s="267"/>
      <c r="J17" s="266">
        <v>-189.66542139511068</v>
      </c>
      <c r="K17" s="132">
        <f t="shared" si="4"/>
        <v>-1.3290965516176382E-3</v>
      </c>
      <c r="L17" s="266">
        <v>-121.5021861307583</v>
      </c>
      <c r="M17" s="247">
        <f t="shared" si="5"/>
        <v>-9.0886879676623259E-4</v>
      </c>
      <c r="N17" s="267">
        <f>+J17/L17-1</f>
        <v>0.56100418794931328</v>
      </c>
      <c r="O17" s="267"/>
    </row>
    <row r="18" spans="1:15" s="23" customFormat="1" ht="15" customHeight="1" thickBot="1" x14ac:dyDescent="0.25">
      <c r="A18" s="303" t="s">
        <v>151</v>
      </c>
      <c r="B18" s="304"/>
      <c r="C18" s="263">
        <v>9766.512454497326</v>
      </c>
      <c r="D18" s="261">
        <f t="shared" si="2"/>
        <v>0.13394084150380281</v>
      </c>
      <c r="E18" s="263">
        <v>9745.9818018430906</v>
      </c>
      <c r="F18" s="260">
        <f t="shared" si="3"/>
        <v>0.1403191866252205</v>
      </c>
      <c r="G18" s="261">
        <f t="shared" si="0"/>
        <v>2.1065761327763166E-3</v>
      </c>
      <c r="H18" s="261">
        <v>-2.5770603696731897E-2</v>
      </c>
      <c r="J18" s="263">
        <v>18985.794112408381</v>
      </c>
      <c r="K18" s="261">
        <f t="shared" si="4"/>
        <v>0.13304456499720688</v>
      </c>
      <c r="L18" s="263">
        <v>18380.234069364655</v>
      </c>
      <c r="M18" s="260">
        <f t="shared" si="5"/>
        <v>0.13748905887937962</v>
      </c>
      <c r="N18" s="132">
        <f>+J18/L18-1</f>
        <v>3.294626394628164E-2</v>
      </c>
      <c r="O18" s="261">
        <v>6.9074499866077499E-3</v>
      </c>
    </row>
    <row r="19" spans="1:15" s="23" customFormat="1" ht="15" customHeight="1" x14ac:dyDescent="0.2">
      <c r="A19" s="305" t="s">
        <v>46</v>
      </c>
      <c r="B19" s="306"/>
      <c r="C19" s="254">
        <v>99.438132016933608</v>
      </c>
      <c r="D19" s="268">
        <f t="shared" si="2"/>
        <v>1.363723964103605E-3</v>
      </c>
      <c r="E19" s="254">
        <v>63.49357457511821</v>
      </c>
      <c r="F19" s="268">
        <f t="shared" si="3"/>
        <v>9.1415794954834519E-4</v>
      </c>
      <c r="G19" s="268">
        <f t="shared" si="0"/>
        <v>0.5661133064620576</v>
      </c>
      <c r="H19" s="247"/>
      <c r="J19" s="254">
        <v>124.94565820797101</v>
      </c>
      <c r="K19" s="268">
        <f t="shared" si="4"/>
        <v>8.7556731344225539E-4</v>
      </c>
      <c r="L19" s="254">
        <v>-26.850727079825798</v>
      </c>
      <c r="M19" s="268">
        <f t="shared" si="5"/>
        <v>-2.0085060845799834E-4</v>
      </c>
      <c r="N19" s="256" t="s">
        <v>16</v>
      </c>
      <c r="O19" s="247"/>
    </row>
    <row r="20" spans="1:15" s="23" customFormat="1" ht="28.5" customHeight="1" thickBot="1" x14ac:dyDescent="0.25">
      <c r="A20" s="22" t="s">
        <v>152</v>
      </c>
      <c r="B20" s="294"/>
      <c r="C20" s="266">
        <v>-54.487432233272202</v>
      </c>
      <c r="D20" s="132">
        <f t="shared" si="2"/>
        <v>-7.4725676731669452E-4</v>
      </c>
      <c r="E20" s="266">
        <v>44.925395853155209</v>
      </c>
      <c r="F20" s="132">
        <f t="shared" si="3"/>
        <v>6.468199031254752E-4</v>
      </c>
      <c r="G20" s="132" t="s">
        <v>16</v>
      </c>
      <c r="H20" s="132"/>
      <c r="J20" s="266">
        <v>-130.4425447566237</v>
      </c>
      <c r="K20" s="132">
        <f t="shared" si="4"/>
        <v>-9.1408721286676908E-4</v>
      </c>
      <c r="L20" s="266">
        <v>58.108862398702399</v>
      </c>
      <c r="M20" s="132">
        <f t="shared" si="5"/>
        <v>4.3466980744631656E-4</v>
      </c>
      <c r="N20" s="132" t="s">
        <v>16</v>
      </c>
      <c r="O20" s="132"/>
    </row>
    <row r="21" spans="1:15" s="23" customFormat="1" ht="15" customHeight="1" x14ac:dyDescent="0.2">
      <c r="A21" s="307" t="s">
        <v>47</v>
      </c>
      <c r="B21" s="294"/>
      <c r="C21" s="254">
        <v>2101.2748277431779</v>
      </c>
      <c r="D21" s="255"/>
      <c r="E21" s="254">
        <v>1835.5745626305761</v>
      </c>
      <c r="F21" s="256"/>
      <c r="G21" s="256">
        <f t="shared" ref="G21:G29" si="6">+C21/E21-1</f>
        <v>0.14475046152950855</v>
      </c>
      <c r="H21" s="255"/>
      <c r="J21" s="254">
        <v>3963.4340308720557</v>
      </c>
      <c r="K21" s="255"/>
      <c r="L21" s="254">
        <v>3647.939497817229</v>
      </c>
      <c r="M21" s="256"/>
      <c r="N21" s="256">
        <f>+J21/L21-1</f>
        <v>8.6485681367140188E-2</v>
      </c>
      <c r="O21" s="255"/>
    </row>
    <row r="22" spans="1:15" s="23" customFormat="1" ht="15" customHeight="1" thickBot="1" x14ac:dyDescent="0.25">
      <c r="A22" s="308" t="s">
        <v>48</v>
      </c>
      <c r="B22" s="309"/>
      <c r="C22" s="257">
        <v>626.04968149454771</v>
      </c>
      <c r="D22" s="132"/>
      <c r="E22" s="257">
        <v>678.10920261235151</v>
      </c>
      <c r="F22" s="132"/>
      <c r="G22" s="132">
        <f t="shared" si="6"/>
        <v>-7.6771589173616039E-2</v>
      </c>
      <c r="H22" s="132"/>
      <c r="J22" s="257">
        <v>1214.1334387204106</v>
      </c>
      <c r="K22" s="132"/>
      <c r="L22" s="257">
        <v>1307.383328198435</v>
      </c>
      <c r="M22" s="132"/>
      <c r="N22" s="132">
        <f>+J22/L22-1</f>
        <v>-7.1325591711898451E-2</v>
      </c>
      <c r="O22" s="132"/>
    </row>
    <row r="23" spans="1:15" s="20" customFormat="1" ht="15" customHeight="1" x14ac:dyDescent="0.2">
      <c r="A23" s="307" t="s">
        <v>49</v>
      </c>
      <c r="B23" s="309"/>
      <c r="C23" s="254">
        <v>1475.2251462486306</v>
      </c>
      <c r="D23" s="256"/>
      <c r="E23" s="254">
        <v>1157.4653600182248</v>
      </c>
      <c r="F23" s="256"/>
      <c r="G23" s="527">
        <f t="shared" si="6"/>
        <v>0.27453070926062306</v>
      </c>
      <c r="H23" s="256"/>
      <c r="J23" s="254">
        <v>2749.3005921516451</v>
      </c>
      <c r="K23" s="256"/>
      <c r="L23" s="254">
        <v>2340.5561696187933</v>
      </c>
      <c r="M23" s="256"/>
      <c r="N23" s="256">
        <f>+J23/L23-1</f>
        <v>0.17463559637597759</v>
      </c>
      <c r="O23" s="256"/>
    </row>
    <row r="24" spans="1:15" s="20" customFormat="1" ht="15" customHeight="1" x14ac:dyDescent="0.2">
      <c r="A24" s="310" t="s">
        <v>50</v>
      </c>
      <c r="B24" s="294"/>
      <c r="C24" s="265">
        <v>-55.29380525554523</v>
      </c>
      <c r="D24" s="250"/>
      <c r="E24" s="265">
        <v>-177.18967705042272</v>
      </c>
      <c r="F24" s="250"/>
      <c r="G24" s="247">
        <f t="shared" si="6"/>
        <v>-0.68794003027721351</v>
      </c>
      <c r="H24" s="250"/>
      <c r="J24" s="265">
        <v>1.1548193728939999</v>
      </c>
      <c r="K24" s="250"/>
      <c r="L24" s="265">
        <v>-204.12142516816911</v>
      </c>
      <c r="M24" s="250"/>
      <c r="N24" s="250" t="s">
        <v>16</v>
      </c>
      <c r="O24" s="250"/>
    </row>
    <row r="25" spans="1:15" s="20" customFormat="1" ht="25.5" customHeight="1" x14ac:dyDescent="0.2">
      <c r="A25" s="310" t="s">
        <v>51</v>
      </c>
      <c r="B25" s="294"/>
      <c r="C25" s="265">
        <v>-76.889494437528057</v>
      </c>
      <c r="D25" s="249"/>
      <c r="E25" s="265">
        <v>-34.083416090203862</v>
      </c>
      <c r="F25" s="250"/>
      <c r="G25" s="250">
        <f t="shared" si="6"/>
        <v>1.2559210096204931</v>
      </c>
      <c r="H25" s="249"/>
      <c r="J25" s="265">
        <v>-154.39846414180172</v>
      </c>
      <c r="K25" s="249"/>
      <c r="L25" s="265">
        <v>-42.011512522829797</v>
      </c>
      <c r="M25" s="250"/>
      <c r="N25" s="250">
        <f>+J25/L25-1</f>
        <v>2.67514652222766</v>
      </c>
      <c r="O25" s="249"/>
    </row>
    <row r="26" spans="1:15" s="23" customFormat="1" ht="15" customHeight="1" thickBot="1" x14ac:dyDescent="0.25">
      <c r="A26" s="308" t="s">
        <v>52</v>
      </c>
      <c r="B26" s="309"/>
      <c r="C26" s="266">
        <v>-153.55435119548309</v>
      </c>
      <c r="D26" s="267"/>
      <c r="E26" s="266">
        <v>-61.113011188856809</v>
      </c>
      <c r="F26" s="132"/>
      <c r="G26" s="250">
        <f t="shared" si="6"/>
        <v>1.5126294418868662</v>
      </c>
      <c r="H26" s="132"/>
      <c r="J26" s="266">
        <v>-288.2892584924677</v>
      </c>
      <c r="K26" s="267"/>
      <c r="L26" s="266">
        <v>-14.703309186847598</v>
      </c>
      <c r="M26" s="132"/>
      <c r="N26" s="250">
        <f>+J26/L26-1</f>
        <v>18.607100335640645</v>
      </c>
      <c r="O26" s="132"/>
    </row>
    <row r="27" spans="1:15" s="20" customFormat="1" ht="15" customHeight="1" thickBot="1" x14ac:dyDescent="0.25">
      <c r="A27" s="302" t="s">
        <v>53</v>
      </c>
      <c r="B27" s="306"/>
      <c r="C27" s="269">
        <v>1189.487495360074</v>
      </c>
      <c r="D27" s="270"/>
      <c r="E27" s="269">
        <v>885.079255688741</v>
      </c>
      <c r="F27" s="271"/>
      <c r="G27" s="260">
        <f t="shared" si="6"/>
        <v>0.34393331186420362</v>
      </c>
      <c r="H27" s="260"/>
      <c r="J27" s="269">
        <v>2307.7676888902702</v>
      </c>
      <c r="K27" s="270"/>
      <c r="L27" s="269">
        <v>2079.7199227409474</v>
      </c>
      <c r="M27" s="271"/>
      <c r="N27" s="260">
        <f>+J27/L27-1</f>
        <v>0.10965311417932155</v>
      </c>
      <c r="O27" s="260"/>
    </row>
    <row r="28" spans="1:15" s="20" customFormat="1" ht="15" customHeight="1" x14ac:dyDescent="0.2">
      <c r="A28" s="311" t="s">
        <v>54</v>
      </c>
      <c r="B28" s="294"/>
      <c r="C28" s="254">
        <v>8532.0742593535906</v>
      </c>
      <c r="D28" s="256"/>
      <c r="E28" s="254">
        <v>8752.4835757260771</v>
      </c>
      <c r="F28" s="256"/>
      <c r="G28" s="256">
        <f t="shared" si="6"/>
        <v>-2.5182488429200123E-2</v>
      </c>
      <c r="H28" s="256"/>
      <c r="J28" s="254">
        <v>16683.523310066765</v>
      </c>
      <c r="K28" s="256"/>
      <c r="L28" s="254">
        <v>16269.256011304833</v>
      </c>
      <c r="M28" s="256"/>
      <c r="N28" s="256">
        <f>+J28/L28-1</f>
        <v>2.5463198715053315E-2</v>
      </c>
      <c r="O28" s="256"/>
    </row>
    <row r="29" spans="1:15" s="20" customFormat="1" ht="15" customHeight="1" x14ac:dyDescent="0.2">
      <c r="A29" s="312" t="s">
        <v>55</v>
      </c>
      <c r="B29" s="294"/>
      <c r="C29" s="265">
        <v>3028.9689104602699</v>
      </c>
      <c r="D29" s="249"/>
      <c r="E29" s="265">
        <v>3043.6348692639895</v>
      </c>
      <c r="F29" s="250"/>
      <c r="G29" s="250">
        <f t="shared" si="6"/>
        <v>-4.8185670862899155E-3</v>
      </c>
      <c r="H29" s="249"/>
      <c r="J29" s="265">
        <v>5690.7610215095219</v>
      </c>
      <c r="K29" s="249"/>
      <c r="L29" s="265">
        <v>5328.6720379484714</v>
      </c>
      <c r="M29" s="250"/>
      <c r="N29" s="250">
        <f>+J29/L29-1</f>
        <v>6.7951073172154652E-2</v>
      </c>
      <c r="O29" s="249"/>
    </row>
    <row r="30" spans="1:15" s="20" customFormat="1" ht="15" customHeight="1" thickBot="1" x14ac:dyDescent="0.25">
      <c r="A30" s="302" t="s">
        <v>56</v>
      </c>
      <c r="B30" s="304"/>
      <c r="C30" s="257">
        <v>0</v>
      </c>
      <c r="D30" s="132"/>
      <c r="E30" s="257">
        <v>0</v>
      </c>
      <c r="F30" s="132"/>
      <c r="G30" s="132" t="s">
        <v>16</v>
      </c>
      <c r="H30" s="132"/>
      <c r="J30" s="257">
        <v>0</v>
      </c>
      <c r="K30" s="132"/>
      <c r="L30" s="257">
        <v>0</v>
      </c>
      <c r="M30" s="132"/>
      <c r="N30" s="132" t="s">
        <v>16</v>
      </c>
      <c r="O30" s="132"/>
    </row>
    <row r="31" spans="1:15" s="20" customFormat="1" ht="15" customHeight="1" thickBot="1" x14ac:dyDescent="0.25">
      <c r="A31" s="313" t="s">
        <v>57</v>
      </c>
      <c r="B31" s="22"/>
      <c r="C31" s="257">
        <v>5503.1053488933212</v>
      </c>
      <c r="D31" s="272"/>
      <c r="E31" s="257">
        <v>5708.8487064620886</v>
      </c>
      <c r="F31" s="273"/>
      <c r="G31" s="273">
        <f>+C31/E31-1</f>
        <v>-3.6039378191241589E-2</v>
      </c>
      <c r="H31" s="274"/>
      <c r="J31" s="257">
        <v>10992.76228855724</v>
      </c>
      <c r="K31" s="272"/>
      <c r="L31" s="257">
        <v>10940.583973356361</v>
      </c>
      <c r="M31" s="273"/>
      <c r="N31" s="273">
        <f>+J31/L31-1</f>
        <v>4.7692440666740055E-3</v>
      </c>
      <c r="O31" s="274"/>
    </row>
    <row r="32" spans="1:15" s="20" customFormat="1" ht="24.75" customHeight="1" thickBot="1" x14ac:dyDescent="0.25">
      <c r="A32" s="314" t="s">
        <v>58</v>
      </c>
      <c r="B32" s="304"/>
      <c r="C32" s="259">
        <v>5312.2911485548093</v>
      </c>
      <c r="D32" s="261">
        <f>+C32/$C$12</f>
        <v>7.2854332604980657E-2</v>
      </c>
      <c r="E32" s="259">
        <v>5607.9956707938336</v>
      </c>
      <c r="F32" s="260">
        <f>+E32/$E$12</f>
        <v>8.0741931097668765E-2</v>
      </c>
      <c r="G32" s="260">
        <f>+C32/E32-1</f>
        <v>-5.2729092459724791E-2</v>
      </c>
      <c r="H32" s="504">
        <v>-8.1259635130379149E-2</v>
      </c>
      <c r="J32" s="259">
        <v>10449.772822655608</v>
      </c>
      <c r="K32" s="261">
        <f>J32/$J$12</f>
        <v>7.3227670714137438E-2</v>
      </c>
      <c r="L32" s="259">
        <v>10598.375426933862</v>
      </c>
      <c r="M32" s="260">
        <f>+L32/$L$12</f>
        <v>7.9278678258412907E-2</v>
      </c>
      <c r="N32" s="260">
        <f>+J32/L32-1</f>
        <v>-1.4021262532426193E-2</v>
      </c>
      <c r="O32" s="504">
        <v>-5.8710939221999991E-2</v>
      </c>
    </row>
    <row r="33" spans="1:15" s="20" customFormat="1" ht="15" customHeight="1" thickBot="1" x14ac:dyDescent="0.3">
      <c r="A33" s="315" t="s">
        <v>25</v>
      </c>
      <c r="B33" s="39"/>
      <c r="C33" s="275">
        <v>190.8142003385114</v>
      </c>
      <c r="D33" s="276">
        <f>+C33/$C$12</f>
        <v>2.6168824012963252E-3</v>
      </c>
      <c r="E33" s="275">
        <v>100.8530356682555</v>
      </c>
      <c r="F33" s="273">
        <f>+E33/$E$12</f>
        <v>1.4520462095442975E-3</v>
      </c>
      <c r="G33" s="273">
        <f>+C33/E33-1</f>
        <v>0.89200254681646696</v>
      </c>
      <c r="H33" s="274"/>
      <c r="J33" s="275">
        <v>542.98946590163212</v>
      </c>
      <c r="K33" s="276">
        <f>J33/$J$12</f>
        <v>3.8050448067238813E-3</v>
      </c>
      <c r="L33" s="275">
        <v>342.20854642249827</v>
      </c>
      <c r="M33" s="273">
        <f>+L33/$L$12</f>
        <v>2.5598113065671171E-3</v>
      </c>
      <c r="N33" s="273">
        <f>+J33/L33-1</f>
        <v>0.58672093838137296</v>
      </c>
      <c r="O33" s="274"/>
    </row>
    <row r="34" spans="1:15" s="20" customFormat="1" ht="12.95" customHeight="1" x14ac:dyDescent="0.25">
      <c r="A34" s="316"/>
      <c r="B34" s="317"/>
      <c r="C34" s="318"/>
      <c r="D34" s="319"/>
      <c r="E34" s="318"/>
      <c r="F34" s="320"/>
      <c r="G34" s="321"/>
      <c r="H34" s="321"/>
      <c r="J34" s="318"/>
      <c r="K34" s="319"/>
      <c r="L34" s="318"/>
      <c r="M34" s="320"/>
      <c r="N34" s="321"/>
      <c r="O34" s="321"/>
    </row>
    <row r="35" spans="1:15" s="20" customFormat="1" ht="30.95" customHeight="1" x14ac:dyDescent="0.25">
      <c r="A35" s="507" t="s">
        <v>166</v>
      </c>
      <c r="C35" s="291">
        <f>+C6</f>
        <v>2025</v>
      </c>
      <c r="D35" s="322" t="str">
        <f>D6</f>
        <v>% de Ing.</v>
      </c>
      <c r="E35" s="291">
        <f>+E6</f>
        <v>2024</v>
      </c>
      <c r="F35" s="322" t="str">
        <f>D35</f>
        <v>% de Ing.</v>
      </c>
      <c r="G35" s="292" t="s">
        <v>102</v>
      </c>
      <c r="H35" s="292" t="s">
        <v>156</v>
      </c>
      <c r="J35" s="291">
        <f>+J6</f>
        <v>2025</v>
      </c>
      <c r="K35" s="322" t="str">
        <f>K6</f>
        <v>% de Ing.</v>
      </c>
      <c r="L35" s="291">
        <f>+L6</f>
        <v>2024</v>
      </c>
      <c r="M35" s="322" t="str">
        <f>K35</f>
        <v>% de Ing.</v>
      </c>
      <c r="N35" s="292" t="s">
        <v>102</v>
      </c>
      <c r="O35" s="292" t="s">
        <v>156</v>
      </c>
    </row>
    <row r="36" spans="1:15" s="20" customFormat="1" ht="15" customHeight="1" thickBot="1" x14ac:dyDescent="0.25">
      <c r="A36" s="323" t="s">
        <v>153</v>
      </c>
      <c r="B36" s="324"/>
      <c r="C36" s="277">
        <v>9766.512454497326</v>
      </c>
      <c r="D36" s="267">
        <f>+C36/C$12</f>
        <v>0.13394084150380281</v>
      </c>
      <c r="E36" s="277">
        <v>9745.9818018430906</v>
      </c>
      <c r="F36" s="267">
        <f>+E36/$E$12</f>
        <v>0.1403191866252205</v>
      </c>
      <c r="G36" s="267">
        <f>C36/E36-1</f>
        <v>2.1065761327763166E-3</v>
      </c>
      <c r="H36" s="498">
        <v>-2.5770603696731897E-2</v>
      </c>
      <c r="J36" s="277">
        <v>18985.794112408381</v>
      </c>
      <c r="K36" s="267">
        <f>+J36/J$12</f>
        <v>0.13304456499720688</v>
      </c>
      <c r="L36" s="277">
        <v>18380.234069364655</v>
      </c>
      <c r="M36" s="267">
        <f>+L36/$L$12</f>
        <v>0.13748905887937962</v>
      </c>
      <c r="N36" s="267">
        <v>3.294626394628164E-2</v>
      </c>
      <c r="O36" s="498">
        <v>6.9074499866077499E-3</v>
      </c>
    </row>
    <row r="37" spans="1:15" s="20" customFormat="1" ht="15" customHeight="1" x14ac:dyDescent="0.2">
      <c r="A37" s="325" t="s">
        <v>59</v>
      </c>
      <c r="B37" s="23"/>
      <c r="C37" s="278">
        <v>3159.8207756866364</v>
      </c>
      <c r="D37" s="279"/>
      <c r="E37" s="278">
        <v>2656.7022118637328</v>
      </c>
      <c r="F37" s="280"/>
      <c r="G37" s="281">
        <f t="shared" ref="G37:G40" si="7">C37/E37-1</f>
        <v>0.18937710127096063</v>
      </c>
      <c r="H37" s="282"/>
      <c r="J37" s="278">
        <v>6258.6331521145976</v>
      </c>
      <c r="K37" s="279"/>
      <c r="L37" s="278">
        <v>5219.4070903975353</v>
      </c>
      <c r="M37" s="280"/>
      <c r="N37" s="281">
        <v>0.19910806796982561</v>
      </c>
      <c r="O37" s="282"/>
    </row>
    <row r="38" spans="1:15" s="20" customFormat="1" ht="15" customHeight="1" thickBot="1" x14ac:dyDescent="0.25">
      <c r="A38" s="24" t="s">
        <v>60</v>
      </c>
      <c r="B38" s="317"/>
      <c r="C38" s="283">
        <v>461.35799194545365</v>
      </c>
      <c r="D38" s="267"/>
      <c r="E38" s="283">
        <v>1519.4116217392721</v>
      </c>
      <c r="F38" s="284"/>
      <c r="G38" s="267">
        <f t="shared" si="7"/>
        <v>-0.69635746801953724</v>
      </c>
      <c r="H38" s="257"/>
      <c r="J38" s="283">
        <v>1339.3894230687233</v>
      </c>
      <c r="K38" s="267"/>
      <c r="L38" s="283">
        <v>2349.2238519012944</v>
      </c>
      <c r="M38" s="284"/>
      <c r="N38" s="267">
        <v>-0.42985875016349895</v>
      </c>
      <c r="O38" s="257"/>
    </row>
    <row r="39" spans="1:15" s="23" customFormat="1" ht="15" customHeight="1" thickBot="1" x14ac:dyDescent="0.25">
      <c r="A39" s="326" t="s">
        <v>167</v>
      </c>
      <c r="B39" s="317"/>
      <c r="C39" s="275">
        <v>13387.691222129417</v>
      </c>
      <c r="D39" s="267">
        <f>+C39/$C$12</f>
        <v>0.18360275855270802</v>
      </c>
      <c r="E39" s="275">
        <v>13922.095635446098</v>
      </c>
      <c r="F39" s="267">
        <f>+E39/$E$12</f>
        <v>0.20044539128062908</v>
      </c>
      <c r="G39" s="267">
        <f t="shared" si="7"/>
        <v>-3.8385342789635124E-2</v>
      </c>
      <c r="H39" s="285">
        <v>-6.2711654666985028E-2</v>
      </c>
      <c r="J39" s="275">
        <v>26583.816687591701</v>
      </c>
      <c r="K39" s="267">
        <f>+J39/$J$12</f>
        <v>0.18628835360932258</v>
      </c>
      <c r="L39" s="275">
        <v>25948.865011663482</v>
      </c>
      <c r="M39" s="267">
        <f>+L39/$L$12</f>
        <v>0.19410443936555358</v>
      </c>
      <c r="N39" s="267">
        <v>2.4469342903545854E-2</v>
      </c>
      <c r="O39" s="285">
        <v>1.2693626052016738E-2</v>
      </c>
    </row>
    <row r="40" spans="1:15" s="20" customFormat="1" ht="15" customHeight="1" thickBot="1" x14ac:dyDescent="0.3">
      <c r="A40" s="328" t="s">
        <v>160</v>
      </c>
      <c r="B40" s="327"/>
      <c r="C40" s="329">
        <v>5404.4612974427428</v>
      </c>
      <c r="D40" s="330"/>
      <c r="E40" s="329">
        <v>5512</v>
      </c>
      <c r="F40" s="331"/>
      <c r="G40" s="286">
        <f t="shared" si="7"/>
        <v>-1.9509924266556067E-2</v>
      </c>
      <c r="H40" s="332"/>
      <c r="J40" s="329">
        <v>9632.0000573183224</v>
      </c>
      <c r="K40" s="330"/>
      <c r="L40" s="329">
        <v>8693</v>
      </c>
      <c r="M40" s="331"/>
      <c r="N40" s="286">
        <v>0.1080179520669875</v>
      </c>
      <c r="O40" s="332"/>
    </row>
    <row r="41" spans="1:15" s="20" customFormat="1" ht="8.25" customHeight="1" x14ac:dyDescent="0.25">
      <c r="A41" s="23"/>
      <c r="B41" s="23"/>
      <c r="C41" s="23"/>
      <c r="D41" s="23"/>
      <c r="E41" s="23"/>
      <c r="F41" s="23"/>
      <c r="G41" s="23"/>
      <c r="H41" s="23"/>
    </row>
    <row r="42" spans="1:15" s="20" customFormat="1" ht="11.25" x14ac:dyDescent="0.25">
      <c r="A42" s="25"/>
      <c r="B42" s="22"/>
      <c r="C42" s="26"/>
      <c r="D42" s="27"/>
      <c r="E42" s="26"/>
      <c r="F42" s="27"/>
      <c r="G42" s="28"/>
      <c r="H42" s="29"/>
    </row>
    <row r="43" spans="1:15" s="30" customFormat="1" ht="18" customHeight="1" x14ac:dyDescent="0.2">
      <c r="A43" s="546"/>
      <c r="B43" s="546"/>
      <c r="C43" s="546"/>
      <c r="D43" s="546"/>
      <c r="E43" s="546"/>
      <c r="F43" s="546"/>
      <c r="G43" s="546"/>
      <c r="H43" s="546"/>
    </row>
    <row r="44" spans="1:15" s="20" customFormat="1" ht="11.1" customHeight="1" x14ac:dyDescent="0.25">
      <c r="A44" s="31"/>
    </row>
    <row r="45" spans="1:15" s="20" customFormat="1" ht="11.1" customHeight="1" x14ac:dyDescent="0.25">
      <c r="A45" s="546"/>
      <c r="B45" s="546"/>
      <c r="C45" s="546"/>
      <c r="D45" s="546"/>
      <c r="E45" s="546"/>
      <c r="F45" s="546"/>
      <c r="G45" s="546"/>
      <c r="H45" s="546"/>
    </row>
    <row r="46" spans="1:15" s="20" customFormat="1" ht="11.1" customHeight="1" x14ac:dyDescent="0.25">
      <c r="A46" s="551"/>
      <c r="B46" s="551"/>
      <c r="C46" s="551"/>
      <c r="D46" s="551"/>
      <c r="E46" s="551"/>
      <c r="F46" s="551"/>
      <c r="G46" s="551"/>
      <c r="H46" s="551"/>
    </row>
    <row r="47" spans="1:15" s="20" customFormat="1" ht="11.1" customHeight="1" x14ac:dyDescent="0.25">
      <c r="A47" s="551"/>
      <c r="B47" s="551"/>
      <c r="C47" s="551"/>
      <c r="D47" s="551"/>
      <c r="E47" s="551"/>
      <c r="F47" s="551"/>
      <c r="G47" s="551"/>
      <c r="H47" s="551"/>
    </row>
    <row r="48" spans="1:15" s="20" customFormat="1" ht="11.1" customHeight="1" x14ac:dyDescent="0.25">
      <c r="A48" s="552"/>
      <c r="B48" s="552"/>
      <c r="C48" s="552"/>
      <c r="D48" s="552"/>
      <c r="E48" s="552"/>
      <c r="F48" s="552"/>
      <c r="G48" s="552"/>
      <c r="H48" s="552"/>
    </row>
    <row r="49" spans="1:8" s="20" customFormat="1" ht="11.1" customHeight="1" x14ac:dyDescent="0.25">
      <c r="A49" s="550"/>
      <c r="B49" s="550"/>
      <c r="C49" s="550"/>
      <c r="D49" s="550"/>
      <c r="E49" s="550"/>
      <c r="F49" s="550"/>
      <c r="G49" s="550"/>
      <c r="H49" s="550"/>
    </row>
    <row r="50" spans="1:8" s="20" customFormat="1" ht="11.1" customHeight="1" x14ac:dyDescent="0.25">
      <c r="A50" s="550"/>
      <c r="B50" s="550"/>
      <c r="C50" s="550"/>
      <c r="D50" s="550"/>
      <c r="E50" s="550"/>
      <c r="F50" s="550"/>
      <c r="G50" s="550"/>
      <c r="H50" s="550"/>
    </row>
    <row r="51" spans="1:8" s="20" customFormat="1" ht="11.1" customHeight="1" x14ac:dyDescent="0.25">
      <c r="A51" s="550"/>
      <c r="B51" s="550"/>
      <c r="C51" s="550"/>
      <c r="D51" s="550"/>
      <c r="E51" s="550"/>
      <c r="F51" s="550"/>
      <c r="G51" s="550"/>
      <c r="H51" s="550"/>
    </row>
    <row r="52" spans="1:8" s="32" customFormat="1" ht="15.75" customHeight="1" x14ac:dyDescent="0.25">
      <c r="A52" s="550"/>
      <c r="B52" s="550"/>
      <c r="C52" s="550"/>
      <c r="D52" s="550"/>
      <c r="E52" s="550"/>
      <c r="F52" s="550"/>
      <c r="G52" s="550"/>
      <c r="H52" s="550"/>
    </row>
    <row r="53" spans="1:8" s="32" customFormat="1" ht="15.75" customHeight="1" x14ac:dyDescent="0.25">
      <c r="A53" s="551"/>
      <c r="B53" s="551"/>
      <c r="C53" s="551"/>
      <c r="D53" s="551"/>
      <c r="E53" s="551"/>
      <c r="F53" s="551"/>
      <c r="G53" s="551"/>
      <c r="H53" s="551"/>
    </row>
    <row r="54" spans="1:8" s="32" customFormat="1" ht="15.75" customHeight="1" x14ac:dyDescent="0.25">
      <c r="B54" s="33"/>
      <c r="C54" s="34"/>
      <c r="D54" s="34"/>
      <c r="E54" s="34"/>
      <c r="F54" s="34"/>
      <c r="G54" s="34"/>
      <c r="H54" s="34"/>
    </row>
    <row r="55" spans="1:8" s="32" customFormat="1" ht="15.75" customHeight="1" x14ac:dyDescent="0.25">
      <c r="A55" s="35"/>
      <c r="B55" s="33"/>
      <c r="C55" s="34"/>
      <c r="D55" s="34"/>
      <c r="E55" s="34"/>
      <c r="F55" s="34"/>
      <c r="G55" s="34"/>
      <c r="H55" s="34"/>
    </row>
    <row r="56" spans="1:8" ht="18" x14ac:dyDescent="0.25">
      <c r="A56" s="35"/>
      <c r="B56" s="33"/>
      <c r="C56" s="34"/>
      <c r="D56" s="34"/>
      <c r="E56" s="34"/>
      <c r="F56" s="34"/>
      <c r="G56" s="34"/>
      <c r="H56" s="34"/>
    </row>
    <row r="57" spans="1:8" ht="16.5" x14ac:dyDescent="0.25">
      <c r="A57" s="37"/>
      <c r="B57" s="33"/>
      <c r="C57" s="34"/>
      <c r="D57" s="34"/>
      <c r="E57" s="34"/>
      <c r="F57" s="34"/>
      <c r="G57" s="34"/>
      <c r="H57" s="34"/>
    </row>
  </sheetData>
  <mergeCells count="15"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  <mergeCell ref="J5:O5"/>
    <mergeCell ref="A43:H43"/>
    <mergeCell ref="C5:H5"/>
    <mergeCell ref="A1:O1"/>
    <mergeCell ref="A2:O2"/>
    <mergeCell ref="A3:O3"/>
  </mergeCells>
  <pageMargins left="0.7" right="0.7" top="0.75" bottom="0.75" header="0.3" footer="0.3"/>
  <customProperties>
    <customPr name="EpmWorksheetKeyString_GUID" r:id="rId1"/>
  </customProperties>
  <ignoredErrors>
    <ignoredError sqref="D35 K35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0"/>
  <sheetViews>
    <sheetView showGridLines="0" workbookViewId="0">
      <selection activeCell="C33" sqref="C33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.140625" customWidth="1"/>
    <col min="8" max="8" width="15.5703125" customWidth="1"/>
    <col min="9" max="9" width="2.7109375" customWidth="1"/>
    <col min="10" max="13" width="7.7109375" customWidth="1"/>
    <col min="14" max="14" width="12.5703125" customWidth="1"/>
    <col min="15" max="15" width="17.42578125" customWidth="1"/>
    <col min="16" max="16" width="11.42578125" customWidth="1"/>
  </cols>
  <sheetData>
    <row r="1" spans="1:15" x14ac:dyDescent="0.25">
      <c r="A1" s="547" t="s">
        <v>61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</row>
    <row r="2" spans="1:15" x14ac:dyDescent="0.25">
      <c r="A2" s="547" t="s">
        <v>62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</row>
    <row r="3" spans="1:15" x14ac:dyDescent="0.25">
      <c r="A3" s="549" t="s">
        <v>39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" customHeight="1" x14ac:dyDescent="0.3">
      <c r="A5" s="40"/>
      <c r="B5" s="41"/>
      <c r="C5" s="545" t="s">
        <v>189</v>
      </c>
      <c r="D5" s="545"/>
      <c r="E5" s="545"/>
      <c r="F5" s="545"/>
      <c r="G5" s="545"/>
      <c r="H5" s="545"/>
      <c r="J5" s="545" t="s">
        <v>188</v>
      </c>
      <c r="K5" s="545"/>
      <c r="L5" s="545"/>
      <c r="M5" s="545"/>
      <c r="N5" s="545"/>
      <c r="O5" s="545"/>
    </row>
    <row r="6" spans="1:15" x14ac:dyDescent="0.25">
      <c r="A6" s="345"/>
      <c r="B6" s="346"/>
      <c r="C6" s="347">
        <v>2025</v>
      </c>
      <c r="D6" s="348" t="s">
        <v>116</v>
      </c>
      <c r="E6" s="347">
        <v>2024</v>
      </c>
      <c r="F6" s="348" t="str">
        <f>D6</f>
        <v>% de Ing.</v>
      </c>
      <c r="G6" s="347" t="s">
        <v>102</v>
      </c>
      <c r="H6" s="347" t="s">
        <v>157</v>
      </c>
      <c r="J6" s="347">
        <v>2025</v>
      </c>
      <c r="K6" s="348" t="s">
        <v>116</v>
      </c>
      <c r="L6" s="347">
        <v>2024</v>
      </c>
      <c r="M6" s="348" t="str">
        <f>K6</f>
        <v>% de Ing.</v>
      </c>
      <c r="N6" s="347" t="s">
        <v>102</v>
      </c>
      <c r="O6" s="347" t="s">
        <v>157</v>
      </c>
    </row>
    <row r="7" spans="1:15" x14ac:dyDescent="0.25">
      <c r="A7" s="349" t="s">
        <v>92</v>
      </c>
      <c r="B7" s="294"/>
      <c r="C7" s="246">
        <v>3279.8111590063759</v>
      </c>
      <c r="D7" s="246"/>
      <c r="E7" s="246">
        <v>3565.3444966104707</v>
      </c>
      <c r="F7" s="246"/>
      <c r="G7" s="247">
        <v>-8.0085763907400187E-2</v>
      </c>
      <c r="H7" s="247">
        <v>-8.0085763907400298E-2</v>
      </c>
      <c r="J7" s="246">
        <v>6182.8910553863425</v>
      </c>
      <c r="K7" s="246"/>
      <c r="L7" s="246">
        <v>6584.4359146170036</v>
      </c>
      <c r="M7" s="246"/>
      <c r="N7" s="247">
        <v>-6.0983942199096863E-2</v>
      </c>
      <c r="O7" s="247">
        <v>-6.0983942199097085E-2</v>
      </c>
    </row>
    <row r="8" spans="1:15" x14ac:dyDescent="0.25">
      <c r="A8" s="350" t="s">
        <v>93</v>
      </c>
      <c r="B8" s="294"/>
      <c r="C8" s="249">
        <v>636.89976927767611</v>
      </c>
      <c r="D8" s="249"/>
      <c r="E8" s="249">
        <v>695.589768115791</v>
      </c>
      <c r="F8" s="249"/>
      <c r="G8" s="250">
        <v>-8.437444242041392E-2</v>
      </c>
      <c r="H8" s="250">
        <v>-8.437444242041392E-2</v>
      </c>
      <c r="J8" s="249">
        <v>1190.1740042301617</v>
      </c>
      <c r="K8" s="249"/>
      <c r="L8" s="249">
        <v>1275.4322981633211</v>
      </c>
      <c r="M8" s="249"/>
      <c r="N8" s="250">
        <v>-6.6846585315375129E-2</v>
      </c>
      <c r="O8" s="250">
        <v>-6.6846585315374907E-2</v>
      </c>
    </row>
    <row r="9" spans="1:15" ht="15.75" thickBot="1" x14ac:dyDescent="0.3">
      <c r="A9" s="351" t="s">
        <v>40</v>
      </c>
      <c r="B9" s="294"/>
      <c r="C9" s="333">
        <v>70.424766963425455</v>
      </c>
      <c r="D9" s="333"/>
      <c r="E9" s="333">
        <v>64.480895505886622</v>
      </c>
      <c r="F9" s="334"/>
      <c r="G9" s="267">
        <v>9.21803490926425E-2</v>
      </c>
      <c r="H9" s="334"/>
      <c r="J9" s="333">
        <v>70.730122181642926</v>
      </c>
      <c r="K9" s="333"/>
      <c r="L9" s="333">
        <v>64.679385795283295</v>
      </c>
      <c r="M9" s="334"/>
      <c r="N9" s="267">
        <v>9.3549688389293228E-2</v>
      </c>
      <c r="O9" s="334"/>
    </row>
    <row r="10" spans="1:15" x14ac:dyDescent="0.25">
      <c r="A10" s="352" t="s">
        <v>41</v>
      </c>
      <c r="B10" s="294"/>
      <c r="C10" s="254">
        <v>45297.322890522657</v>
      </c>
      <c r="D10" s="255"/>
      <c r="E10" s="269">
        <v>45077.924090178865</v>
      </c>
      <c r="F10" s="335"/>
      <c r="G10" s="255"/>
      <c r="H10" s="335"/>
      <c r="J10" s="254">
        <v>84959.455808603176</v>
      </c>
      <c r="K10" s="255"/>
      <c r="L10" s="269">
        <v>82922.177759121012</v>
      </c>
      <c r="M10" s="335"/>
      <c r="N10" s="255"/>
      <c r="O10" s="335"/>
    </row>
    <row r="11" spans="1:15" ht="15.75" thickBot="1" x14ac:dyDescent="0.3">
      <c r="A11" s="351" t="s">
        <v>146</v>
      </c>
      <c r="B11" s="294"/>
      <c r="C11" s="266">
        <v>8.7006049029682</v>
      </c>
      <c r="D11" s="334"/>
      <c r="E11" s="336">
        <v>-11.392947824553101</v>
      </c>
      <c r="F11" s="253"/>
      <c r="G11" s="334"/>
      <c r="H11" s="253"/>
      <c r="J11" s="266">
        <v>15.6451454382228</v>
      </c>
      <c r="K11" s="334"/>
      <c r="L11" s="336">
        <v>-11.414901004578899</v>
      </c>
      <c r="M11" s="253"/>
      <c r="N11" s="334"/>
      <c r="O11" s="253"/>
    </row>
    <row r="12" spans="1:15" ht="15.75" thickBot="1" x14ac:dyDescent="0.3">
      <c r="A12" s="353" t="s">
        <v>94</v>
      </c>
      <c r="B12" s="309"/>
      <c r="C12" s="337">
        <v>45306.02349542563</v>
      </c>
      <c r="D12" s="338">
        <f t="shared" ref="D12:D20" si="0">+C12/$C$12</f>
        <v>1</v>
      </c>
      <c r="E12" s="339">
        <v>45066.531142354317</v>
      </c>
      <c r="F12" s="338">
        <f t="shared" ref="F12:F20" si="1">+E12/$E$12</f>
        <v>1</v>
      </c>
      <c r="G12" s="338">
        <f>C12/E12-1</f>
        <v>5.3141954128843594E-3</v>
      </c>
      <c r="H12" s="338">
        <v>-1.9253575485690066E-2</v>
      </c>
      <c r="J12" s="337">
        <v>84975.100954041394</v>
      </c>
      <c r="K12" s="338">
        <f>+J12/$J$12</f>
        <v>1</v>
      </c>
      <c r="L12" s="339">
        <v>82910.762858116432</v>
      </c>
      <c r="M12" s="338">
        <f>L12/$L$12</f>
        <v>1</v>
      </c>
      <c r="N12" s="338">
        <v>2.4898312652817056E-2</v>
      </c>
      <c r="O12" s="338">
        <v>-6.5604627873162569E-3</v>
      </c>
    </row>
    <row r="13" spans="1:15" ht="15.75" thickBot="1" x14ac:dyDescent="0.3">
      <c r="A13" s="352" t="s">
        <v>43</v>
      </c>
      <c r="B13" s="309"/>
      <c r="C13" s="340">
        <v>23902.446677651253</v>
      </c>
      <c r="D13" s="132">
        <f t="shared" si="0"/>
        <v>0.52757767805564726</v>
      </c>
      <c r="E13" s="266">
        <v>23119.023924103272</v>
      </c>
      <c r="F13" s="132">
        <f t="shared" si="1"/>
        <v>0.51299763567503887</v>
      </c>
      <c r="G13" s="132"/>
      <c r="H13" s="132"/>
      <c r="J13" s="340">
        <v>44685.872965303941</v>
      </c>
      <c r="K13" s="132">
        <f>+J13/$J$12</f>
        <v>0.52587019566440063</v>
      </c>
      <c r="L13" s="266">
        <v>43075.181449163079</v>
      </c>
      <c r="M13" s="132">
        <f>L13/$L$12</f>
        <v>0.51953666766854856</v>
      </c>
      <c r="N13" s="132"/>
      <c r="O13" s="132"/>
    </row>
    <row r="14" spans="1:15" ht="15.75" thickBot="1" x14ac:dyDescent="0.3">
      <c r="A14" s="353" t="s">
        <v>2</v>
      </c>
      <c r="B14" s="294"/>
      <c r="C14" s="266">
        <v>21403.57681777437</v>
      </c>
      <c r="D14" s="261">
        <f t="shared" si="0"/>
        <v>0.47242232194435257</v>
      </c>
      <c r="E14" s="342">
        <v>21947.507218251041</v>
      </c>
      <c r="F14" s="261">
        <f t="shared" si="1"/>
        <v>0.48700236432496108</v>
      </c>
      <c r="G14" s="261">
        <f>C14/E14-1</f>
        <v>-2.478324281057076E-2</v>
      </c>
      <c r="H14" s="261">
        <v>-4.7509445471470735E-2</v>
      </c>
      <c r="J14" s="266">
        <v>40289.227988737453</v>
      </c>
      <c r="K14" s="261">
        <f>+J14/$J$12</f>
        <v>0.47412980433559943</v>
      </c>
      <c r="L14" s="342">
        <v>39835.581408953352</v>
      </c>
      <c r="M14" s="261">
        <f>L14/$L$12</f>
        <v>0.48046333233145139</v>
      </c>
      <c r="N14" s="261">
        <v>1.1387974362089714E-2</v>
      </c>
      <c r="O14" s="261">
        <v>-1.8622697553053569E-2</v>
      </c>
    </row>
    <row r="15" spans="1:15" x14ac:dyDescent="0.25">
      <c r="A15" s="354" t="s">
        <v>147</v>
      </c>
      <c r="B15" s="355"/>
      <c r="C15" s="254">
        <v>14973.451883589571</v>
      </c>
      <c r="D15" s="501">
        <f t="shared" si="0"/>
        <v>0.3304958309815334</v>
      </c>
      <c r="E15" s="341">
        <v>14240.622865579358</v>
      </c>
      <c r="F15" s="501">
        <f t="shared" si="1"/>
        <v>0.31599110259000546</v>
      </c>
      <c r="G15" s="247"/>
      <c r="H15" s="247"/>
      <c r="J15" s="254">
        <v>28333.82221984287</v>
      </c>
      <c r="K15" s="501">
        <f>+J15/$J$12</f>
        <v>0.33343675855315735</v>
      </c>
      <c r="L15" s="341">
        <v>26354.440854803983</v>
      </c>
      <c r="M15" s="501">
        <f>L15/$L$12</f>
        <v>0.31786513531305727</v>
      </c>
      <c r="N15" s="247"/>
      <c r="O15" s="247"/>
    </row>
    <row r="16" spans="1:15" x14ac:dyDescent="0.25">
      <c r="A16" s="356" t="s">
        <v>148</v>
      </c>
      <c r="B16" s="304"/>
      <c r="C16" s="341">
        <v>-319.69496313528975</v>
      </c>
      <c r="D16" s="247">
        <f t="shared" si="0"/>
        <v>-7.0563456792355232E-3</v>
      </c>
      <c r="E16" s="341">
        <v>477.84464380191116</v>
      </c>
      <c r="F16" s="247">
        <v>-1.3675290080642404E-3</v>
      </c>
      <c r="G16" s="247"/>
      <c r="H16" s="247"/>
      <c r="J16" s="341">
        <v>-163.36212843269502</v>
      </c>
      <c r="K16" s="247">
        <f>+J16/$J$12</f>
        <v>-1.9224705425304417E-3</v>
      </c>
      <c r="L16" s="341">
        <v>596.9451534462894</v>
      </c>
      <c r="M16" s="247">
        <v>7.1998511757494013E-3</v>
      </c>
      <c r="N16" s="247"/>
      <c r="O16" s="247"/>
    </row>
    <row r="17" spans="1:15" ht="27.75" thickBot="1" x14ac:dyDescent="0.3">
      <c r="A17" s="352" t="s">
        <v>95</v>
      </c>
      <c r="B17" s="294"/>
      <c r="C17" s="257">
        <v>-79.368027569999995</v>
      </c>
      <c r="D17" s="267">
        <v>-1.7518206509122009E-3</v>
      </c>
      <c r="E17" s="266">
        <v>-61.62978863</v>
      </c>
      <c r="F17" s="132">
        <v>-1.3675290080642404E-3</v>
      </c>
      <c r="G17" s="132"/>
      <c r="H17" s="132"/>
      <c r="J17" s="257">
        <v>-110.11305444999999</v>
      </c>
      <c r="K17" s="267">
        <v>-1.2958272860370524E-3</v>
      </c>
      <c r="L17" s="266">
        <v>-87.856068930000006</v>
      </c>
      <c r="M17" s="132">
        <v>-1.0596461291804344E-3</v>
      </c>
      <c r="N17" s="132"/>
      <c r="O17" s="132"/>
    </row>
    <row r="18" spans="1:15" ht="15.75" thickBot="1" x14ac:dyDescent="0.3">
      <c r="A18" s="357" t="s">
        <v>96</v>
      </c>
      <c r="B18" s="294"/>
      <c r="C18" s="266">
        <v>6829.1879248900914</v>
      </c>
      <c r="D18" s="132">
        <f t="shared" si="0"/>
        <v>0.15073465729296695</v>
      </c>
      <c r="E18" s="342">
        <v>7290.6694974997727</v>
      </c>
      <c r="F18" s="261">
        <f t="shared" si="1"/>
        <v>0.16177569723461305</v>
      </c>
      <c r="G18" s="261">
        <v>-6.3297557620454414E-2</v>
      </c>
      <c r="H18" s="261">
        <v>-8.5553707004486723E-2</v>
      </c>
      <c r="J18" s="266">
        <v>12228.880951777288</v>
      </c>
      <c r="K18" s="132">
        <f>+J18/$J$12</f>
        <v>0.14391134361100968</v>
      </c>
      <c r="L18" s="342">
        <v>12972.051469633088</v>
      </c>
      <c r="M18" s="261">
        <f t="shared" ref="M18:M20" si="2">L18/$L$12</f>
        <v>0.15645799197182525</v>
      </c>
      <c r="N18" s="261">
        <v>-5.7290130215372992E-2</v>
      </c>
      <c r="O18" s="261">
        <v>-8.7839821427936671E-2</v>
      </c>
    </row>
    <row r="19" spans="1:15" ht="15.75" thickBot="1" x14ac:dyDescent="0.3">
      <c r="A19" s="358" t="s">
        <v>149</v>
      </c>
      <c r="B19" s="294"/>
      <c r="C19" s="342">
        <v>2096.487879946802</v>
      </c>
      <c r="D19" s="261">
        <f t="shared" si="0"/>
        <v>4.6273932651769274E-2</v>
      </c>
      <c r="E19" s="266">
        <v>2591.4885183909805</v>
      </c>
      <c r="F19" s="132">
        <f t="shared" si="1"/>
        <v>5.7503616380082424E-2</v>
      </c>
      <c r="G19" s="261"/>
      <c r="H19" s="132"/>
      <c r="J19" s="342">
        <v>4604.9793131210899</v>
      </c>
      <c r="K19" s="261">
        <f>+J19/$J$12</f>
        <v>5.4192101702964533E-2</v>
      </c>
      <c r="L19" s="266">
        <v>4653.7724315529094</v>
      </c>
      <c r="M19" s="132">
        <f t="shared" si="2"/>
        <v>5.612989521658146E-2</v>
      </c>
      <c r="N19" s="261"/>
      <c r="O19" s="132"/>
    </row>
    <row r="20" spans="1:15" ht="15.75" thickBot="1" x14ac:dyDescent="0.3">
      <c r="A20" s="359" t="s">
        <v>168</v>
      </c>
      <c r="B20" s="294"/>
      <c r="C20" s="343">
        <v>8925.6758048368938</v>
      </c>
      <c r="D20" s="344">
        <f t="shared" si="0"/>
        <v>0.19700858994473625</v>
      </c>
      <c r="E20" s="343">
        <v>9882.1580158907527</v>
      </c>
      <c r="F20" s="344">
        <f t="shared" si="1"/>
        <v>0.21927931361469546</v>
      </c>
      <c r="G20" s="344">
        <v>-9.6788799522919189E-2</v>
      </c>
      <c r="H20" s="344">
        <v>-0.11836274247876355</v>
      </c>
      <c r="J20" s="343">
        <v>16833.86026489838</v>
      </c>
      <c r="K20" s="344">
        <f>+J20/$J$12</f>
        <v>0.19810344531397425</v>
      </c>
      <c r="L20" s="343">
        <v>17625.823901185995</v>
      </c>
      <c r="M20" s="344">
        <f t="shared" si="2"/>
        <v>0.21258788718840668</v>
      </c>
      <c r="N20" s="344">
        <v>-4.4932006624344267E-2</v>
      </c>
      <c r="O20" s="344">
        <v>-7.567379307662514E-2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0"/>
  <sheetViews>
    <sheetView showGridLines="0" zoomScale="94" zoomScaleNormal="100" workbookViewId="0">
      <selection activeCell="D22" sqref="D22"/>
    </sheetView>
  </sheetViews>
  <sheetFormatPr baseColWidth="10" defaultRowHeight="15" x14ac:dyDescent="0.25"/>
  <cols>
    <col min="1" max="1" width="51.140625" customWidth="1"/>
    <col min="2" max="2" width="1.7109375" customWidth="1"/>
    <col min="3" max="3" width="7.7109375" customWidth="1"/>
    <col min="4" max="4" width="10" bestFit="1" customWidth="1"/>
    <col min="5" max="6" width="7.7109375" customWidth="1"/>
    <col min="7" max="7" width="11.42578125" customWidth="1"/>
    <col min="8" max="8" width="14.14062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47" t="s">
        <v>63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</row>
    <row r="2" spans="1:15" x14ac:dyDescent="0.25">
      <c r="A2" s="547" t="s">
        <v>62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</row>
    <row r="3" spans="1:15" x14ac:dyDescent="0.25">
      <c r="A3" s="549" t="s">
        <v>39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.75" x14ac:dyDescent="0.3">
      <c r="A5" s="40"/>
      <c r="B5" s="41"/>
      <c r="C5" s="545" t="str">
        <f>'Div Mex&amp;CA'!C5</f>
        <v>Por el segundo trimestre de:</v>
      </c>
      <c r="D5" s="545"/>
      <c r="E5" s="545"/>
      <c r="F5" s="545"/>
      <c r="G5" s="545"/>
      <c r="H5" s="545"/>
      <c r="J5" s="545" t="str">
        <f>'Div Mex&amp;CA'!J5</f>
        <v>Por los primeros 6 meses de:</v>
      </c>
      <c r="K5" s="545"/>
      <c r="L5" s="545"/>
      <c r="M5" s="545"/>
      <c r="N5" s="545"/>
      <c r="O5" s="545"/>
    </row>
    <row r="6" spans="1:15" ht="27" x14ac:dyDescent="0.25">
      <c r="A6" s="345"/>
      <c r="B6" s="346"/>
      <c r="C6" s="347">
        <v>2025</v>
      </c>
      <c r="D6" s="348" t="s">
        <v>116</v>
      </c>
      <c r="E6" s="347">
        <v>2024</v>
      </c>
      <c r="F6" s="348" t="str">
        <f>D6</f>
        <v>% de Ing.</v>
      </c>
      <c r="G6" s="347" t="s">
        <v>102</v>
      </c>
      <c r="H6" s="347" t="s">
        <v>157</v>
      </c>
      <c r="J6" s="347">
        <v>2025</v>
      </c>
      <c r="K6" s="348" t="s">
        <v>116</v>
      </c>
      <c r="L6" s="347">
        <v>2024</v>
      </c>
      <c r="M6" s="348" t="str">
        <f>K6</f>
        <v>% de Ing.</v>
      </c>
      <c r="N6" s="347" t="s">
        <v>102</v>
      </c>
      <c r="O6" s="347" t="s">
        <v>157</v>
      </c>
    </row>
    <row r="7" spans="1:15" x14ac:dyDescent="0.25">
      <c r="A7" s="349" t="s">
        <v>92</v>
      </c>
      <c r="B7" s="294"/>
      <c r="C7" s="246">
        <v>2852.0575431780003</v>
      </c>
      <c r="D7" s="246"/>
      <c r="E7" s="246">
        <v>2807.4509911488153</v>
      </c>
      <c r="F7" s="246"/>
      <c r="G7" s="247">
        <v>1.5888630708004614E-2</v>
      </c>
      <c r="H7" s="247">
        <v>1.588863070800417E-2</v>
      </c>
      <c r="J7" s="246">
        <v>5870.7742864290103</v>
      </c>
      <c r="K7" s="246"/>
      <c r="L7" s="246">
        <v>5746.3628173723391</v>
      </c>
      <c r="M7" s="246"/>
      <c r="N7" s="247">
        <v>2.1650472309293178E-2</v>
      </c>
      <c r="O7" s="247">
        <v>2.1650472309293178E-2</v>
      </c>
    </row>
    <row r="8" spans="1:15" x14ac:dyDescent="0.25">
      <c r="A8" s="350" t="s">
        <v>93</v>
      </c>
      <c r="B8" s="294"/>
      <c r="C8" s="249">
        <v>398.39912301745255</v>
      </c>
      <c r="D8" s="249"/>
      <c r="E8" s="249">
        <v>400.22014582337874</v>
      </c>
      <c r="F8" s="249"/>
      <c r="G8" s="250">
        <v>-4.5500528270003837E-3</v>
      </c>
      <c r="H8" s="250">
        <v>-4.5500528270006058E-3</v>
      </c>
      <c r="J8" s="249">
        <v>831.60493271906989</v>
      </c>
      <c r="K8" s="249"/>
      <c r="L8" s="249">
        <v>829.01030373639242</v>
      </c>
      <c r="M8" s="249"/>
      <c r="N8" s="250">
        <v>3.1297909941327973E-3</v>
      </c>
      <c r="O8" s="250">
        <v>3.1297909941327973E-3</v>
      </c>
    </row>
    <row r="9" spans="1:15" ht="15.75" thickBot="1" x14ac:dyDescent="0.3">
      <c r="A9" s="351" t="s">
        <v>40</v>
      </c>
      <c r="B9" s="294"/>
      <c r="C9" s="333">
        <v>65.814331644644597</v>
      </c>
      <c r="D9" s="333"/>
      <c r="E9" s="333">
        <v>57.394144211806406</v>
      </c>
      <c r="F9" s="334"/>
      <c r="G9" s="267">
        <v>0.14670812760557017</v>
      </c>
      <c r="H9" s="334"/>
      <c r="J9" s="333">
        <v>65.633368632376616</v>
      </c>
      <c r="K9" s="333"/>
      <c r="L9" s="333">
        <v>57.290523084811085</v>
      </c>
      <c r="M9" s="334"/>
      <c r="N9" s="267">
        <v>0.14562348357711885</v>
      </c>
      <c r="O9" s="334"/>
    </row>
    <row r="10" spans="1:15" x14ac:dyDescent="0.25">
      <c r="A10" s="352" t="s">
        <v>41</v>
      </c>
      <c r="B10" s="294"/>
      <c r="C10" s="254">
        <v>27554.27862172397</v>
      </c>
      <c r="D10" s="255"/>
      <c r="E10" s="254">
        <v>24218.583813935933</v>
      </c>
      <c r="F10" s="255"/>
      <c r="G10" s="255"/>
      <c r="H10" s="255"/>
      <c r="J10" s="254">
        <v>57596.497874987748</v>
      </c>
      <c r="K10" s="255"/>
      <c r="L10" s="254">
        <v>50437.062756545245</v>
      </c>
      <c r="M10" s="255"/>
      <c r="N10" s="255"/>
      <c r="O10" s="255"/>
    </row>
    <row r="11" spans="1:15" ht="15.75" thickBot="1" x14ac:dyDescent="0.3">
      <c r="A11" s="351" t="s">
        <v>146</v>
      </c>
      <c r="B11" s="294"/>
      <c r="C11" s="266">
        <v>56.310507088998783</v>
      </c>
      <c r="D11" s="334"/>
      <c r="E11" s="257">
        <v>170.68817542048961</v>
      </c>
      <c r="F11" s="334"/>
      <c r="G11" s="334"/>
      <c r="H11" s="334"/>
      <c r="J11" s="266">
        <v>130.91677397171921</v>
      </c>
      <c r="K11" s="334"/>
      <c r="L11" s="257">
        <v>337.24154031681138</v>
      </c>
      <c r="M11" s="334"/>
      <c r="N11" s="334"/>
      <c r="O11" s="334"/>
    </row>
    <row r="12" spans="1:15" ht="15.75" thickBot="1" x14ac:dyDescent="0.3">
      <c r="A12" s="353" t="s">
        <v>94</v>
      </c>
      <c r="B12" s="309"/>
      <c r="C12" s="342">
        <v>27610.589128812968</v>
      </c>
      <c r="D12" s="261">
        <f t="shared" ref="D12:D20" si="0">+C12/$C$12</f>
        <v>1</v>
      </c>
      <c r="E12" s="342">
        <v>24389.271989356417</v>
      </c>
      <c r="F12" s="261">
        <f>+E12/$E$12</f>
        <v>1</v>
      </c>
      <c r="G12" s="261">
        <v>0.13207926586994256</v>
      </c>
      <c r="H12" s="261">
        <v>0.10283642110733737</v>
      </c>
      <c r="J12" s="342">
        <v>57727.414648959471</v>
      </c>
      <c r="K12" s="261">
        <f>J12/$J$12</f>
        <v>1</v>
      </c>
      <c r="L12" s="342">
        <v>50774.304296862043</v>
      </c>
      <c r="M12" s="261">
        <f>L12/$L$12</f>
        <v>1</v>
      </c>
      <c r="N12" s="261">
        <v>0.13694151891170558</v>
      </c>
      <c r="O12" s="261">
        <v>0.15747828779622086</v>
      </c>
    </row>
    <row r="13" spans="1:15" ht="15.75" thickBot="1" x14ac:dyDescent="0.3">
      <c r="A13" s="352" t="s">
        <v>43</v>
      </c>
      <c r="B13" s="309"/>
      <c r="C13" s="257">
        <v>15972.078810288307</v>
      </c>
      <c r="D13" s="132">
        <f t="shared" si="0"/>
        <v>0.57847656693499094</v>
      </c>
      <c r="E13" s="266">
        <v>14375.477030001342</v>
      </c>
      <c r="F13" s="132">
        <f t="shared" ref="F13:F20" si="1">+E13/$E$12</f>
        <v>0.58941804561755107</v>
      </c>
      <c r="G13" s="132"/>
      <c r="H13" s="132"/>
      <c r="J13" s="257">
        <v>33300.708702448457</v>
      </c>
      <c r="K13" s="132">
        <f>J13/$J$12</f>
        <v>0.57686125223085316</v>
      </c>
      <c r="L13" s="266">
        <v>30049.311514655972</v>
      </c>
      <c r="M13" s="132">
        <f t="shared" ref="M13:M20" si="2">L13/$L$12</f>
        <v>0.591821235776402</v>
      </c>
      <c r="N13" s="132"/>
      <c r="O13" s="132"/>
    </row>
    <row r="14" spans="1:15" ht="15.75" thickBot="1" x14ac:dyDescent="0.3">
      <c r="A14" s="353" t="s">
        <v>2</v>
      </c>
      <c r="B14" s="294"/>
      <c r="C14" s="266">
        <v>11638.510318524664</v>
      </c>
      <c r="D14" s="260">
        <f t="shared" si="0"/>
        <v>0.42152343306500922</v>
      </c>
      <c r="E14" s="269">
        <v>10013.794959355077</v>
      </c>
      <c r="F14" s="260">
        <f t="shared" si="1"/>
        <v>0.41058195438244893</v>
      </c>
      <c r="G14" s="260">
        <v>0.16224771585239495</v>
      </c>
      <c r="H14" s="260">
        <v>0.13094627781961932</v>
      </c>
      <c r="J14" s="266">
        <v>24426.705946511018</v>
      </c>
      <c r="K14" s="260">
        <f t="shared" ref="K14:K16" si="3">J14/$J$12</f>
        <v>0.42313874776914689</v>
      </c>
      <c r="L14" s="269">
        <v>20724.992782206078</v>
      </c>
      <c r="M14" s="260">
        <f t="shared" si="2"/>
        <v>0.40817876422359817</v>
      </c>
      <c r="N14" s="260">
        <v>0.17861107133813481</v>
      </c>
      <c r="O14" s="260">
        <v>0.19732117611930522</v>
      </c>
    </row>
    <row r="15" spans="1:15" x14ac:dyDescent="0.25">
      <c r="A15" s="354" t="s">
        <v>147</v>
      </c>
      <c r="B15" s="355"/>
      <c r="C15" s="254">
        <v>8705.2797727736142</v>
      </c>
      <c r="D15" s="256">
        <f t="shared" si="0"/>
        <v>0.3152877228428726</v>
      </c>
      <c r="E15" s="254">
        <v>7379.956223474368</v>
      </c>
      <c r="F15" s="256">
        <f t="shared" si="1"/>
        <v>0.30259026291129199</v>
      </c>
      <c r="G15" s="256"/>
      <c r="H15" s="256"/>
      <c r="J15" s="254">
        <v>17695.240216186452</v>
      </c>
      <c r="K15" s="256">
        <f t="shared" si="3"/>
        <v>0.30653096667833202</v>
      </c>
      <c r="L15" s="254">
        <v>15083.482627883011</v>
      </c>
      <c r="M15" s="256">
        <f t="shared" si="2"/>
        <v>0.29706921319284729</v>
      </c>
      <c r="N15" s="256"/>
      <c r="O15" s="256"/>
    </row>
    <row r="16" spans="1:15" x14ac:dyDescent="0.25">
      <c r="A16" s="356" t="s">
        <v>148</v>
      </c>
      <c r="B16" s="304"/>
      <c r="C16" s="341">
        <v>28.34392608685058</v>
      </c>
      <c r="D16" s="247">
        <f t="shared" si="0"/>
        <v>1.0265599895249008E-3</v>
      </c>
      <c r="E16" s="341">
        <v>194.64806853950222</v>
      </c>
      <c r="F16" s="247">
        <f t="shared" si="1"/>
        <v>7.9808888360606862E-3</v>
      </c>
      <c r="G16" s="247"/>
      <c r="H16" s="247"/>
      <c r="J16" s="341">
        <v>54.104936638588697</v>
      </c>
      <c r="K16" s="247">
        <f t="shared" si="3"/>
        <v>9.372485666922887E-4</v>
      </c>
      <c r="L16" s="341">
        <v>266.97367179225631</v>
      </c>
      <c r="M16" s="247">
        <f t="shared" si="2"/>
        <v>5.2580468701519138E-3</v>
      </c>
      <c r="N16" s="247"/>
      <c r="O16" s="247"/>
    </row>
    <row r="17" spans="1:15" ht="27.75" thickBot="1" x14ac:dyDescent="0.3">
      <c r="A17" s="352" t="s">
        <v>95</v>
      </c>
      <c r="B17" s="294"/>
      <c r="C17" s="257">
        <v>-32.4379099430368</v>
      </c>
      <c r="D17" s="267">
        <v>-1.1748358498148196E-3</v>
      </c>
      <c r="E17" s="266">
        <v>-16.121637002113999</v>
      </c>
      <c r="F17" s="132">
        <v>-6.6101345743938358E-4</v>
      </c>
      <c r="G17" s="132"/>
      <c r="H17" s="132"/>
      <c r="J17" s="257">
        <v>-79.552366945110691</v>
      </c>
      <c r="K17" s="267">
        <v>-1.3780691102982664E-3</v>
      </c>
      <c r="L17" s="266">
        <v>-33.646117200758297</v>
      </c>
      <c r="M17" s="132">
        <v>-6.626603292098223E-4</v>
      </c>
      <c r="N17" s="132"/>
      <c r="O17" s="132"/>
    </row>
    <row r="18" spans="1:15" ht="15.75" thickBot="1" x14ac:dyDescent="0.3">
      <c r="A18" s="357" t="s">
        <v>96</v>
      </c>
      <c r="B18" s="294"/>
      <c r="C18" s="266">
        <v>2937.3245296072359</v>
      </c>
      <c r="D18" s="132">
        <f t="shared" si="0"/>
        <v>0.10638398608242652</v>
      </c>
      <c r="E18" s="342">
        <v>2455.3123043433206</v>
      </c>
      <c r="F18" s="261">
        <f t="shared" si="1"/>
        <v>0.10067181609253566</v>
      </c>
      <c r="G18" s="261">
        <v>0.19631401855122887</v>
      </c>
      <c r="H18" s="261">
        <v>0.14885247814445157</v>
      </c>
      <c r="J18" s="266">
        <v>6756.9131606310921</v>
      </c>
      <c r="K18" s="132">
        <f>J18/$J$12</f>
        <v>0.11704860163442092</v>
      </c>
      <c r="L18" s="342">
        <v>5408.1825997315691</v>
      </c>
      <c r="M18" s="261">
        <f t="shared" si="2"/>
        <v>0.1065141644898088</v>
      </c>
      <c r="N18" s="261">
        <v>0.24938702346449371</v>
      </c>
      <c r="O18" s="261">
        <v>0.24001802850364817</v>
      </c>
    </row>
    <row r="19" spans="1:15" ht="15.75" thickBot="1" x14ac:dyDescent="0.3">
      <c r="A19" s="358" t="s">
        <v>149</v>
      </c>
      <c r="B19" s="294"/>
      <c r="C19" s="342">
        <v>1524.6908876852883</v>
      </c>
      <c r="D19" s="261">
        <f t="shared" si="0"/>
        <v>5.5221237061334583E-2</v>
      </c>
      <c r="E19" s="266">
        <v>1584.6253152120244</v>
      </c>
      <c r="F19" s="132">
        <f t="shared" si="1"/>
        <v>6.4972226965346144E-2</v>
      </c>
      <c r="G19" s="261"/>
      <c r="H19" s="132"/>
      <c r="J19" s="342">
        <v>2993.0432620622319</v>
      </c>
      <c r="K19" s="261">
        <f>J19/$J$12</f>
        <v>5.1847866048790409E-2</v>
      </c>
      <c r="L19" s="266">
        <v>2914.8585107459203</v>
      </c>
      <c r="M19" s="132">
        <f t="shared" si="2"/>
        <v>5.7408142782294398E-2</v>
      </c>
      <c r="N19" s="261"/>
      <c r="O19" s="132"/>
    </row>
    <row r="20" spans="1:15" ht="15.75" thickBot="1" x14ac:dyDescent="0.3">
      <c r="A20" s="359" t="s">
        <v>168</v>
      </c>
      <c r="B20" s="360"/>
      <c r="C20" s="343">
        <v>4462.0154172925231</v>
      </c>
      <c r="D20" s="344">
        <f t="shared" si="0"/>
        <v>0.16160522314376108</v>
      </c>
      <c r="E20" s="343">
        <v>4039.9376195553446</v>
      </c>
      <c r="F20" s="344">
        <f t="shared" si="1"/>
        <v>0.16564404305788177</v>
      </c>
      <c r="G20" s="344">
        <v>0.10447631559806969</v>
      </c>
      <c r="H20" s="344">
        <v>7.2741401074103207E-2</v>
      </c>
      <c r="J20" s="343">
        <v>9749.9564226933235</v>
      </c>
      <c r="K20" s="344">
        <f>J20/$J$12</f>
        <v>0.16889646768321132</v>
      </c>
      <c r="L20" s="343">
        <v>8323.0411104774903</v>
      </c>
      <c r="M20" s="344">
        <f t="shared" si="2"/>
        <v>0.16392230727210322</v>
      </c>
      <c r="N20" s="344">
        <v>0.17144157925875869</v>
      </c>
      <c r="O20" s="344">
        <v>0.21289726361964978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0"/>
  <sheetViews>
    <sheetView showGridLines="0" zoomScale="94" workbookViewId="0">
      <selection activeCell="C6" sqref="C6"/>
    </sheetView>
  </sheetViews>
  <sheetFormatPr baseColWidth="10" defaultColWidth="9.85546875" defaultRowHeight="11.1" customHeight="1" x14ac:dyDescent="0.25"/>
  <cols>
    <col min="1" max="1" width="25.7109375" style="52" customWidth="1"/>
    <col min="2" max="2" width="1.7109375" style="51" customWidth="1"/>
    <col min="3" max="4" width="10.7109375" style="50" customWidth="1"/>
    <col min="5" max="5" width="9.42578125" style="50" bestFit="1" customWidth="1"/>
    <col min="6" max="6" width="1.7109375" style="50" customWidth="1"/>
    <col min="7" max="7" width="11.140625" style="50" customWidth="1"/>
    <col min="8" max="8" width="10.7109375" style="50" customWidth="1"/>
    <col min="9" max="9" width="9.85546875" style="50" customWidth="1"/>
    <col min="10" max="10" width="1.7109375" style="50" hidden="1" customWidth="1"/>
    <col min="11" max="11" width="13.42578125" style="51" customWidth="1"/>
    <col min="12" max="12" width="10.28515625" style="51" customWidth="1"/>
    <col min="13" max="14" width="11.28515625" style="51" customWidth="1"/>
    <col min="15" max="15" width="19" style="51" customWidth="1"/>
    <col min="16" max="16" width="13.5703125" style="44" customWidth="1"/>
    <col min="17" max="16384" width="9.85546875" style="44"/>
  </cols>
  <sheetData>
    <row r="1" spans="1:18" ht="11.1" customHeight="1" x14ac:dyDescent="0.25">
      <c r="A1" s="556" t="s">
        <v>14</v>
      </c>
      <c r="B1" s="556"/>
      <c r="C1" s="556"/>
      <c r="D1" s="556"/>
      <c r="E1" s="556"/>
      <c r="F1" s="556"/>
      <c r="G1" s="556"/>
      <c r="H1" s="556"/>
      <c r="I1" s="556"/>
      <c r="J1" s="556"/>
      <c r="K1" s="42"/>
      <c r="L1" s="42"/>
      <c r="M1" s="42"/>
      <c r="N1" s="43"/>
      <c r="O1" s="44"/>
      <c r="P1" s="45"/>
      <c r="Q1" s="45"/>
      <c r="R1" s="45"/>
    </row>
    <row r="2" spans="1:18" ht="15" customHeight="1" x14ac:dyDescent="0.25">
      <c r="A2" s="556" t="s">
        <v>65</v>
      </c>
      <c r="B2" s="556"/>
      <c r="C2" s="556"/>
      <c r="D2" s="556"/>
      <c r="E2" s="556"/>
      <c r="F2" s="556"/>
      <c r="G2" s="556"/>
      <c r="H2" s="556"/>
      <c r="I2" s="556"/>
      <c r="J2" s="556"/>
      <c r="K2" s="46"/>
      <c r="L2" s="46"/>
      <c r="M2" s="46"/>
      <c r="N2" s="47"/>
      <c r="O2" s="42"/>
      <c r="P2" s="48"/>
      <c r="Q2" s="48"/>
      <c r="R2" s="48"/>
    </row>
    <row r="3" spans="1:18" ht="11.1" customHeight="1" x14ac:dyDescent="0.25">
      <c r="A3" s="361"/>
      <c r="B3" s="362"/>
      <c r="C3" s="363"/>
      <c r="D3" s="363"/>
      <c r="E3" s="363"/>
      <c r="F3" s="363"/>
      <c r="G3" s="363"/>
      <c r="H3" s="363"/>
      <c r="I3" s="363"/>
      <c r="J3" s="363"/>
      <c r="K3" s="49"/>
      <c r="L3" s="49"/>
      <c r="M3" s="49"/>
      <c r="N3" s="49"/>
      <c r="O3" s="46"/>
    </row>
    <row r="4" spans="1:18" ht="15" customHeight="1" x14ac:dyDescent="0.25">
      <c r="A4" s="557" t="s">
        <v>66</v>
      </c>
      <c r="B4" s="557"/>
      <c r="C4" s="557"/>
      <c r="D4" s="557"/>
      <c r="E4" s="496"/>
      <c r="G4" s="364"/>
      <c r="H4" s="364"/>
      <c r="I4" s="364"/>
      <c r="J4" s="364"/>
    </row>
    <row r="5" spans="1:18" ht="15" customHeight="1" thickBot="1" x14ac:dyDescent="0.3">
      <c r="B5" s="50"/>
      <c r="C5" s="365" t="s">
        <v>178</v>
      </c>
      <c r="D5" s="365" t="s">
        <v>184</v>
      </c>
      <c r="E5" s="365" t="s">
        <v>158</v>
      </c>
      <c r="F5" s="366"/>
      <c r="G5" s="367"/>
      <c r="H5" s="368"/>
      <c r="I5" s="368"/>
      <c r="J5" s="368"/>
    </row>
    <row r="6" spans="1:18" ht="15" customHeight="1" x14ac:dyDescent="0.25">
      <c r="A6" s="369" t="s">
        <v>67</v>
      </c>
      <c r="B6" s="370"/>
      <c r="C6" s="371">
        <v>4.5099946435831706E-2</v>
      </c>
      <c r="D6" s="371">
        <v>1.4052425713278804E-2</v>
      </c>
      <c r="E6" s="371">
        <v>1.6727083440441159E-2</v>
      </c>
      <c r="F6" s="373"/>
      <c r="G6" s="374"/>
      <c r="H6" s="375"/>
      <c r="I6" s="375"/>
      <c r="J6" s="375"/>
      <c r="K6" s="54"/>
      <c r="M6" s="55"/>
      <c r="N6" s="55"/>
      <c r="O6" s="55"/>
      <c r="P6" s="55"/>
      <c r="Q6" s="54"/>
      <c r="R6" s="54"/>
    </row>
    <row r="7" spans="1:18" ht="15" customHeight="1" x14ac:dyDescent="0.25">
      <c r="A7" s="376" t="s">
        <v>68</v>
      </c>
      <c r="B7" s="370"/>
      <c r="C7" s="377">
        <v>5.0820761848648033E-2</v>
      </c>
      <c r="D7" s="377">
        <v>1.5078972526280099E-2</v>
      </c>
      <c r="E7" s="377">
        <v>3.844000000000003E-2</v>
      </c>
      <c r="F7" s="373"/>
      <c r="G7" s="374"/>
      <c r="H7" s="375"/>
      <c r="I7" s="375"/>
      <c r="J7" s="375"/>
      <c r="K7" s="54"/>
      <c r="M7" s="55"/>
      <c r="N7" s="55"/>
      <c r="O7" s="55"/>
      <c r="P7" s="55"/>
      <c r="Q7" s="55"/>
      <c r="R7" s="56"/>
    </row>
    <row r="8" spans="1:18" ht="15" customHeight="1" x14ac:dyDescent="0.25">
      <c r="A8" s="376" t="s">
        <v>69</v>
      </c>
      <c r="B8" s="370"/>
      <c r="C8" s="377">
        <v>5.35276773003035E-2</v>
      </c>
      <c r="D8" s="377">
        <v>1.1485892737467696E-2</v>
      </c>
      <c r="E8" s="377">
        <v>2.9698707722098483E-2</v>
      </c>
      <c r="F8" s="373"/>
      <c r="G8" s="374"/>
      <c r="H8" s="375"/>
      <c r="I8" s="375"/>
      <c r="J8" s="375"/>
      <c r="K8" s="54"/>
      <c r="M8" s="55"/>
      <c r="N8" s="55"/>
      <c r="O8" s="55"/>
      <c r="P8" s="55"/>
      <c r="Q8" s="55"/>
      <c r="R8" s="56"/>
    </row>
    <row r="9" spans="1:18" ht="15" customHeight="1" x14ac:dyDescent="0.25">
      <c r="A9" s="376" t="s">
        <v>70</v>
      </c>
      <c r="B9" s="370"/>
      <c r="C9" s="377">
        <v>0.396263846597114</v>
      </c>
      <c r="D9" s="377">
        <v>7.6391577052317583E-2</v>
      </c>
      <c r="E9" s="377">
        <v>0.15607899828465488</v>
      </c>
      <c r="F9" s="373"/>
      <c r="G9" s="374"/>
      <c r="H9" s="375"/>
      <c r="I9" s="375"/>
      <c r="J9" s="375"/>
      <c r="K9" s="54"/>
      <c r="M9" s="55"/>
      <c r="N9" s="55"/>
      <c r="O9" s="55"/>
      <c r="P9" s="55"/>
      <c r="Q9" s="55"/>
      <c r="R9" s="56"/>
    </row>
    <row r="10" spans="1:18" ht="15" customHeight="1" x14ac:dyDescent="0.25">
      <c r="A10" s="376" t="s">
        <v>71</v>
      </c>
      <c r="B10" s="378"/>
      <c r="C10" s="377">
        <v>2.2339760830347721E-4</v>
      </c>
      <c r="D10" s="377">
        <v>-1.2304327000055459E-2</v>
      </c>
      <c r="E10" s="377">
        <v>-6.9630000000000525E-3</v>
      </c>
      <c r="F10" s="373"/>
      <c r="G10" s="374"/>
      <c r="H10" s="375"/>
      <c r="I10" s="375"/>
      <c r="J10" s="375"/>
      <c r="K10" s="54"/>
      <c r="M10" s="55"/>
      <c r="N10" s="55"/>
      <c r="O10" s="55"/>
      <c r="P10" s="55"/>
      <c r="Q10" s="55"/>
      <c r="R10" s="56"/>
    </row>
    <row r="11" spans="1:18" ht="15" customHeight="1" x14ac:dyDescent="0.25">
      <c r="A11" s="376" t="s">
        <v>72</v>
      </c>
      <c r="B11" s="378"/>
      <c r="C11" s="377">
        <v>-4.9338349606605769E-3</v>
      </c>
      <c r="D11" s="377">
        <v>8.5699929096461069E-4</v>
      </c>
      <c r="E11" s="377">
        <v>7.8650000000000109E-3</v>
      </c>
      <c r="F11" s="373"/>
      <c r="G11" s="374"/>
      <c r="H11" s="375"/>
      <c r="I11" s="375"/>
      <c r="J11" s="375"/>
      <c r="K11" s="54"/>
      <c r="M11" s="55"/>
      <c r="N11" s="55"/>
      <c r="O11" s="55"/>
      <c r="P11" s="55"/>
      <c r="Q11" s="55"/>
      <c r="R11" s="56"/>
    </row>
    <row r="12" spans="1:18" ht="15" customHeight="1" x14ac:dyDescent="0.25">
      <c r="A12" s="376" t="s">
        <v>73</v>
      </c>
      <c r="B12" s="378"/>
      <c r="C12" s="377">
        <v>1.5085755156701408E-2</v>
      </c>
      <c r="D12" s="377">
        <v>1.4680338713679797E-2</v>
      </c>
      <c r="E12" s="377">
        <v>1.002600000000009E-2</v>
      </c>
      <c r="F12" s="373"/>
      <c r="G12" s="374"/>
      <c r="H12" s="375"/>
      <c r="I12" s="375"/>
      <c r="J12" s="375"/>
      <c r="K12" s="54"/>
      <c r="M12" s="55"/>
      <c r="N12" s="55"/>
      <c r="O12" s="55"/>
      <c r="P12" s="55"/>
      <c r="Q12" s="55"/>
      <c r="R12" s="56"/>
    </row>
    <row r="13" spans="1:18" ht="15" customHeight="1" x14ac:dyDescent="0.25">
      <c r="A13" s="376" t="s">
        <v>74</v>
      </c>
      <c r="B13" s="378"/>
      <c r="C13" s="377">
        <v>1.124179928654323E-2</v>
      </c>
      <c r="D13" s="377">
        <v>-1.0062769488339285E-5</v>
      </c>
      <c r="E13" s="377">
        <v>1.2753808789321752E-2</v>
      </c>
      <c r="F13" s="373"/>
      <c r="G13" s="374"/>
      <c r="H13" s="375"/>
      <c r="I13" s="375"/>
      <c r="J13" s="375"/>
      <c r="K13" s="54"/>
      <c r="M13" s="55"/>
      <c r="N13" s="55"/>
      <c r="O13" s="55"/>
      <c r="P13" s="55"/>
      <c r="Q13" s="55"/>
      <c r="R13" s="56"/>
    </row>
    <row r="14" spans="1:18" ht="15" customHeight="1" thickBot="1" x14ac:dyDescent="0.3">
      <c r="A14" s="379" t="s">
        <v>75</v>
      </c>
      <c r="B14" s="380"/>
      <c r="C14" s="381">
        <v>5.1573647995873495E-2</v>
      </c>
      <c r="D14" s="381">
        <v>9.147600110718912E-3</v>
      </c>
      <c r="E14" s="381">
        <v>3.1403999999999987E-2</v>
      </c>
      <c r="F14" s="372"/>
      <c r="G14" s="374"/>
      <c r="H14" s="375"/>
      <c r="I14" s="375"/>
      <c r="J14" s="375"/>
      <c r="K14" s="54"/>
      <c r="M14" s="55"/>
      <c r="N14" s="55"/>
      <c r="O14" s="55"/>
      <c r="P14" s="55"/>
      <c r="Q14" s="55"/>
      <c r="R14" s="56"/>
    </row>
    <row r="15" spans="1:18" ht="9.9499999999999993" customHeight="1" x14ac:dyDescent="0.25"/>
    <row r="16" spans="1:18" ht="15" customHeight="1" x14ac:dyDescent="0.2">
      <c r="A16" s="57" t="s">
        <v>103</v>
      </c>
    </row>
    <row r="17" spans="1:9" ht="11.1" customHeight="1" x14ac:dyDescent="0.2">
      <c r="A17" s="57"/>
    </row>
    <row r="18" spans="1:9" ht="11.1" customHeight="1" x14ac:dyDescent="0.2">
      <c r="A18" s="58"/>
    </row>
    <row r="19" spans="1:9" ht="15" customHeight="1" thickBot="1" x14ac:dyDescent="0.3">
      <c r="A19" s="558" t="s">
        <v>77</v>
      </c>
      <c r="B19" s="558"/>
      <c r="C19" s="558"/>
      <c r="D19" s="558"/>
      <c r="E19" s="558"/>
      <c r="F19" s="497"/>
      <c r="G19" s="497"/>
      <c r="H19" s="497"/>
      <c r="I19" s="497"/>
    </row>
    <row r="20" spans="1:9" ht="25.5" customHeight="1" x14ac:dyDescent="0.25">
      <c r="C20" s="554" t="s">
        <v>78</v>
      </c>
      <c r="D20" s="554"/>
      <c r="E20" s="554"/>
      <c r="F20" s="382"/>
      <c r="G20" s="559" t="s">
        <v>159</v>
      </c>
      <c r="H20" s="559"/>
      <c r="I20" s="559"/>
    </row>
    <row r="21" spans="1:9" ht="22.5" customHeight="1" thickBot="1" x14ac:dyDescent="0.3">
      <c r="C21" s="365" t="s">
        <v>184</v>
      </c>
      <c r="D21" s="365" t="s">
        <v>190</v>
      </c>
      <c r="E21" s="383" t="s">
        <v>64</v>
      </c>
      <c r="F21" s="384"/>
      <c r="G21" s="365" t="s">
        <v>176</v>
      </c>
      <c r="H21" s="365" t="s">
        <v>161</v>
      </c>
      <c r="I21" s="383" t="s">
        <v>64</v>
      </c>
    </row>
    <row r="22" spans="1:9" ht="15" customHeight="1" x14ac:dyDescent="0.25">
      <c r="A22" s="369" t="s">
        <v>67</v>
      </c>
      <c r="B22" s="370"/>
      <c r="C22" s="385">
        <v>19.545307025089603</v>
      </c>
      <c r="D22" s="385">
        <v>17.210579139784951</v>
      </c>
      <c r="E22" s="386">
        <v>0.13565655556050182</v>
      </c>
      <c r="F22" s="375"/>
      <c r="G22" s="385">
        <v>19.984427206861238</v>
      </c>
      <c r="H22" s="385">
        <v>18.300063495859597</v>
      </c>
      <c r="I22" s="386">
        <v>9.2041413483769041E-2</v>
      </c>
    </row>
    <row r="23" spans="1:9" ht="15" customHeight="1" x14ac:dyDescent="0.25">
      <c r="A23" s="376" t="s">
        <v>68</v>
      </c>
      <c r="B23" s="370"/>
      <c r="C23" s="387">
        <v>4197.3516084730163</v>
      </c>
      <c r="D23" s="387">
        <v>3928.5901370851388</v>
      </c>
      <c r="E23" s="388">
        <v>6.8411685110854492E-2</v>
      </c>
      <c r="F23" s="375"/>
      <c r="G23" s="387">
        <v>4192.9657288365088</v>
      </c>
      <c r="H23" s="387">
        <v>4074.4356335251014</v>
      </c>
      <c r="I23" s="388">
        <v>2.9091168930519551E-2</v>
      </c>
    </row>
    <row r="24" spans="1:9" ht="15" customHeight="1" x14ac:dyDescent="0.25">
      <c r="A24" s="376" t="s">
        <v>69</v>
      </c>
      <c r="B24" s="370"/>
      <c r="C24" s="387">
        <v>5.6660385714285715</v>
      </c>
      <c r="D24" s="387">
        <v>5.2170393578643584</v>
      </c>
      <c r="E24" s="388">
        <v>8.6063988167422112E-2</v>
      </c>
      <c r="F24" s="375"/>
      <c r="G24" s="387">
        <v>5.7553906613123722</v>
      </c>
      <c r="H24" s="387">
        <v>5.3895384410631317</v>
      </c>
      <c r="I24" s="388">
        <v>6.7881920548482633E-2</v>
      </c>
    </row>
    <row r="25" spans="1:9" ht="15" customHeight="1" x14ac:dyDescent="0.25">
      <c r="A25" s="376" t="s">
        <v>70</v>
      </c>
      <c r="B25" s="370"/>
      <c r="C25" s="387">
        <v>1151.0429824561404</v>
      </c>
      <c r="D25" s="387">
        <v>886.46769162210342</v>
      </c>
      <c r="E25" s="388">
        <v>0.29846016198278336</v>
      </c>
      <c r="F25" s="375"/>
      <c r="G25" s="387">
        <v>1104.02330099238</v>
      </c>
      <c r="H25" s="387">
        <v>916.28509095823347</v>
      </c>
      <c r="I25" s="388">
        <v>0.20489060870543407</v>
      </c>
    </row>
    <row r="26" spans="1:9" ht="15" customHeight="1" x14ac:dyDescent="0.25">
      <c r="A26" s="376" t="s">
        <v>71</v>
      </c>
      <c r="B26" s="378"/>
      <c r="C26" s="387">
        <v>508.77324372759858</v>
      </c>
      <c r="D26" s="387">
        <v>516.43469534050166</v>
      </c>
      <c r="E26" s="388">
        <v>-1.4835276719453616E-2</v>
      </c>
      <c r="F26" s="375"/>
      <c r="G26" s="387">
        <v>508.22022784974394</v>
      </c>
      <c r="H26" s="387">
        <v>518.22201857001608</v>
      </c>
      <c r="I26" s="388">
        <v>-1.9300204086023065E-2</v>
      </c>
    </row>
    <row r="27" spans="1:9" ht="15" customHeight="1" x14ac:dyDescent="0.25">
      <c r="A27" s="376" t="s">
        <v>72</v>
      </c>
      <c r="B27" s="378"/>
      <c r="C27" s="387">
        <v>1</v>
      </c>
      <c r="D27" s="387">
        <v>1</v>
      </c>
      <c r="E27" s="388">
        <v>0</v>
      </c>
      <c r="F27" s="375"/>
      <c r="G27" s="387">
        <v>1</v>
      </c>
      <c r="H27" s="387">
        <v>1</v>
      </c>
      <c r="I27" s="388">
        <v>0</v>
      </c>
    </row>
    <row r="28" spans="1:9" ht="15" customHeight="1" x14ac:dyDescent="0.25">
      <c r="A28" s="376" t="s">
        <v>73</v>
      </c>
      <c r="B28" s="378"/>
      <c r="C28" s="387">
        <v>7.6869422114695354</v>
      </c>
      <c r="D28" s="387">
        <v>7.770821186379929</v>
      </c>
      <c r="E28" s="388">
        <v>-1.0794094073018901E-2</v>
      </c>
      <c r="F28" s="375"/>
      <c r="G28" s="387">
        <v>7.6995056909882242</v>
      </c>
      <c r="H28" s="387">
        <v>7.7597509550117421</v>
      </c>
      <c r="I28" s="388">
        <v>-7.7638141188806076E-3</v>
      </c>
    </row>
    <row r="29" spans="1:9" ht="15" customHeight="1" x14ac:dyDescent="0.25">
      <c r="A29" s="376" t="s">
        <v>74</v>
      </c>
      <c r="B29" s="378"/>
      <c r="C29" s="387">
        <v>36.624299999999998</v>
      </c>
      <c r="D29" s="387">
        <v>36.62429999999997</v>
      </c>
      <c r="E29" s="388">
        <v>0</v>
      </c>
      <c r="F29" s="375"/>
      <c r="G29" s="387">
        <v>36.624299999999998</v>
      </c>
      <c r="H29" s="387">
        <v>36.62429999999997</v>
      </c>
      <c r="I29" s="388">
        <v>0</v>
      </c>
    </row>
    <row r="30" spans="1:9" ht="15" customHeight="1" thickBot="1" x14ac:dyDescent="0.3">
      <c r="A30" s="379" t="s">
        <v>75</v>
      </c>
      <c r="B30" s="380"/>
      <c r="C30" s="389">
        <v>41.613417460317457</v>
      </c>
      <c r="D30" s="389">
        <v>38.754517467912208</v>
      </c>
      <c r="E30" s="390">
        <v>7.3769464289481723E-2</v>
      </c>
      <c r="F30" s="375"/>
      <c r="G30" s="389">
        <v>42.319266436925652</v>
      </c>
      <c r="H30" s="389">
        <v>40.212797551148959</v>
      </c>
      <c r="I30" s="390">
        <v>5.2383047538469674E-2</v>
      </c>
    </row>
    <row r="31" spans="1:9" ht="11.1" customHeight="1" x14ac:dyDescent="0.25">
      <c r="A31" s="61"/>
      <c r="B31" s="60"/>
    </row>
    <row r="32" spans="1:9" ht="11.1" customHeight="1" x14ac:dyDescent="0.25">
      <c r="A32" s="61"/>
      <c r="B32" s="60"/>
    </row>
    <row r="33" spans="1:15" ht="15" customHeight="1" x14ac:dyDescent="0.25">
      <c r="A33" s="553" t="s">
        <v>79</v>
      </c>
      <c r="B33" s="553"/>
      <c r="C33" s="553"/>
      <c r="D33" s="553"/>
      <c r="E33" s="553"/>
      <c r="F33" s="553"/>
      <c r="G33" s="553"/>
      <c r="H33" s="553"/>
      <c r="I33" s="553"/>
    </row>
    <row r="34" spans="1:15" ht="24.75" customHeight="1" x14ac:dyDescent="0.25">
      <c r="C34" s="554" t="s">
        <v>80</v>
      </c>
      <c r="D34" s="554"/>
      <c r="E34" s="554"/>
      <c r="F34" s="391"/>
      <c r="G34" s="554" t="str">
        <f>C34</f>
        <v>Tipo de cambio de cierre                                         (moneda local por USD)</v>
      </c>
      <c r="H34" s="554"/>
      <c r="I34" s="554"/>
    </row>
    <row r="35" spans="1:15" ht="15" customHeight="1" thickBot="1" x14ac:dyDescent="0.3">
      <c r="A35" s="392"/>
      <c r="B35" s="393"/>
      <c r="C35" s="523" t="s">
        <v>185</v>
      </c>
      <c r="D35" s="523" t="s">
        <v>191</v>
      </c>
      <c r="E35" s="383" t="s">
        <v>64</v>
      </c>
      <c r="F35" s="394"/>
      <c r="G35" s="523" t="s">
        <v>194</v>
      </c>
      <c r="H35" s="523" t="s">
        <v>195</v>
      </c>
      <c r="I35" s="365" t="s">
        <v>64</v>
      </c>
    </row>
    <row r="36" spans="1:15" ht="15" customHeight="1" x14ac:dyDescent="0.25">
      <c r="A36" s="369" t="s">
        <v>67</v>
      </c>
      <c r="B36" s="393"/>
      <c r="C36" s="395">
        <v>18.892800000000001</v>
      </c>
      <c r="D36" s="395">
        <v>18.377300000000002</v>
      </c>
      <c r="E36" s="396">
        <v>2.8050910634315196E-2</v>
      </c>
      <c r="F36" s="397"/>
      <c r="G36" s="395">
        <v>20.318200000000001</v>
      </c>
      <c r="H36" s="395">
        <v>16.678000000000001</v>
      </c>
      <c r="I36" s="398">
        <v>0.21826358076507968</v>
      </c>
      <c r="K36" s="43"/>
      <c r="O36" s="62"/>
    </row>
    <row r="37" spans="1:15" ht="15" customHeight="1" x14ac:dyDescent="0.25">
      <c r="A37" s="376" t="s">
        <v>68</v>
      </c>
      <c r="B37" s="399"/>
      <c r="C37" s="400">
        <v>4069.67</v>
      </c>
      <c r="D37" s="401">
        <v>4148.04</v>
      </c>
      <c r="E37" s="388">
        <v>-1.889326043143269E-2</v>
      </c>
      <c r="F37" s="397"/>
      <c r="G37" s="401">
        <v>4192.57</v>
      </c>
      <c r="H37" s="401">
        <v>3842.3</v>
      </c>
      <c r="I37" s="388">
        <v>9.1161543866954631E-2</v>
      </c>
    </row>
    <row r="38" spans="1:15" ht="15" customHeight="1" x14ac:dyDescent="0.25">
      <c r="A38" s="376" t="s">
        <v>69</v>
      </c>
      <c r="B38" s="393"/>
      <c r="C38" s="400">
        <v>5.4570999999999996</v>
      </c>
      <c r="D38" s="401">
        <v>5.5589000000000004</v>
      </c>
      <c r="E38" s="388">
        <v>-1.8312975588695712E-2</v>
      </c>
      <c r="F38" s="397"/>
      <c r="G38" s="401">
        <v>5.7422000000000004</v>
      </c>
      <c r="H38" s="401">
        <v>4.9962</v>
      </c>
      <c r="I38" s="388">
        <v>0.14931347824346508</v>
      </c>
    </row>
    <row r="39" spans="1:15" ht="15" customHeight="1" x14ac:dyDescent="0.25">
      <c r="A39" s="376" t="s">
        <v>70</v>
      </c>
      <c r="B39" s="393"/>
      <c r="C39" s="400">
        <v>1205</v>
      </c>
      <c r="D39" s="401">
        <v>912</v>
      </c>
      <c r="E39" s="388">
        <v>0.32127192982456143</v>
      </c>
      <c r="F39" s="397"/>
      <c r="G39" s="401">
        <v>1074</v>
      </c>
      <c r="H39" s="401">
        <v>858</v>
      </c>
      <c r="I39" s="388">
        <v>0.25174825174825166</v>
      </c>
      <c r="J39" s="402"/>
    </row>
    <row r="40" spans="1:15" ht="15" customHeight="1" x14ac:dyDescent="0.25">
      <c r="A40" s="376" t="s">
        <v>71</v>
      </c>
      <c r="B40" s="393"/>
      <c r="C40" s="400">
        <v>508.28</v>
      </c>
      <c r="D40" s="401">
        <v>528.79999999999995</v>
      </c>
      <c r="E40" s="388">
        <v>-3.8804841149773006E-2</v>
      </c>
      <c r="F40" s="397"/>
      <c r="G40" s="401">
        <v>504.21</v>
      </c>
      <c r="H40" s="401">
        <v>506.6</v>
      </c>
      <c r="I40" s="388">
        <v>-4.7177260165812696E-3</v>
      </c>
    </row>
    <row r="41" spans="1:15" ht="15" customHeight="1" x14ac:dyDescent="0.25">
      <c r="A41" s="376" t="s">
        <v>72</v>
      </c>
      <c r="B41" s="393"/>
      <c r="C41" s="400">
        <v>1</v>
      </c>
      <c r="D41" s="401">
        <v>1</v>
      </c>
      <c r="E41" s="388">
        <v>0</v>
      </c>
      <c r="F41" s="397"/>
      <c r="G41" s="401">
        <v>1</v>
      </c>
      <c r="H41" s="401">
        <v>1</v>
      </c>
      <c r="I41" s="388">
        <v>0</v>
      </c>
    </row>
    <row r="42" spans="1:15" ht="15" customHeight="1" x14ac:dyDescent="0.25">
      <c r="A42" s="376" t="s">
        <v>73</v>
      </c>
      <c r="B42" s="393"/>
      <c r="C42" s="400">
        <v>7.6844799999999998</v>
      </c>
      <c r="D42" s="401">
        <v>7.7687400000000002</v>
      </c>
      <c r="E42" s="388">
        <v>-1.0846031660217803E-2</v>
      </c>
      <c r="F42" s="397"/>
      <c r="G42" s="401">
        <v>7.7116499999999997</v>
      </c>
      <c r="H42" s="401">
        <v>7.7916499999999997</v>
      </c>
      <c r="I42" s="388">
        <v>-1.0267401641500862E-2</v>
      </c>
    </row>
    <row r="43" spans="1:15" ht="15" customHeight="1" x14ac:dyDescent="0.25">
      <c r="A43" s="403" t="s">
        <v>74</v>
      </c>
      <c r="B43" s="393"/>
      <c r="C43" s="400">
        <v>36.624299999999998</v>
      </c>
      <c r="D43" s="401">
        <v>36.624299999999998</v>
      </c>
      <c r="E43" s="388">
        <v>0</v>
      </c>
      <c r="F43" s="397"/>
      <c r="G43" s="401">
        <v>36.624299999999998</v>
      </c>
      <c r="H43" s="401">
        <v>36.624299999999998</v>
      </c>
      <c r="I43" s="388">
        <v>0</v>
      </c>
      <c r="K43" s="63"/>
      <c r="L43" s="63"/>
      <c r="M43" s="63"/>
      <c r="N43" s="63"/>
      <c r="O43" s="63"/>
    </row>
    <row r="44" spans="1:15" ht="15" customHeight="1" thickBot="1" x14ac:dyDescent="0.3">
      <c r="A44" s="404" t="s">
        <v>75</v>
      </c>
      <c r="B44" s="405"/>
      <c r="C44" s="408">
        <v>39.548000000000002</v>
      </c>
      <c r="D44" s="408">
        <v>39.988999999999997</v>
      </c>
      <c r="E44" s="406">
        <v>-1.1028032708994884E-2</v>
      </c>
      <c r="F44" s="381"/>
      <c r="G44" s="407">
        <v>42.127000000000002</v>
      </c>
      <c r="H44" s="407">
        <v>37.552</v>
      </c>
      <c r="I44" s="390">
        <v>0.12183106092884533</v>
      </c>
      <c r="J44" s="50">
        <v>0</v>
      </c>
      <c r="K44" s="63"/>
      <c r="L44" s="63"/>
      <c r="M44" s="63"/>
      <c r="N44" s="63"/>
      <c r="O44" s="63"/>
    </row>
    <row r="45" spans="1:15" ht="9.9499999999999993" customHeight="1" x14ac:dyDescent="0.25">
      <c r="A45" s="53"/>
      <c r="B45" s="60"/>
      <c r="C45" s="59"/>
      <c r="D45" s="59"/>
      <c r="E45" s="64"/>
      <c r="F45" s="59"/>
      <c r="G45" s="59"/>
      <c r="H45" s="59"/>
      <c r="I45" s="64"/>
      <c r="J45" s="59"/>
      <c r="K45" s="63"/>
      <c r="L45" s="63"/>
      <c r="M45" s="63"/>
      <c r="N45" s="63"/>
      <c r="O45" s="63"/>
    </row>
    <row r="46" spans="1:15" ht="15" customHeight="1" x14ac:dyDescent="0.25">
      <c r="A46" s="555" t="s">
        <v>81</v>
      </c>
      <c r="B46" s="555"/>
      <c r="C46" s="555"/>
      <c r="D46" s="555"/>
      <c r="E46" s="555"/>
      <c r="F46" s="555"/>
      <c r="G46" s="555"/>
      <c r="H46" s="555"/>
      <c r="I46" s="555"/>
      <c r="K46" s="63"/>
      <c r="L46" s="63"/>
      <c r="M46" s="63"/>
      <c r="N46" s="63"/>
      <c r="O46" s="63"/>
    </row>
    <row r="47" spans="1:15" ht="11.1" customHeight="1" x14ac:dyDescent="0.25">
      <c r="K47" s="44"/>
      <c r="L47" s="44"/>
      <c r="M47" s="44"/>
      <c r="N47" s="44"/>
      <c r="O47" s="63"/>
    </row>
    <row r="48" spans="1:15" ht="11.1" customHeight="1" x14ac:dyDescent="0.25">
      <c r="A48" s="61"/>
      <c r="B48" s="60"/>
      <c r="K48" s="44"/>
      <c r="L48" s="44"/>
      <c r="M48" s="44"/>
      <c r="N48" s="44"/>
      <c r="O48" s="44"/>
    </row>
    <row r="49" spans="1:15" ht="11.1" customHeight="1" x14ac:dyDescent="0.25">
      <c r="A49" s="61"/>
      <c r="B49" s="60"/>
      <c r="K49" s="63"/>
      <c r="L49" s="63"/>
      <c r="M49" s="63"/>
      <c r="N49" s="63"/>
      <c r="O49" s="44"/>
    </row>
    <row r="50" spans="1:15" ht="11.1" customHeight="1" x14ac:dyDescent="0.25">
      <c r="A50" s="61"/>
      <c r="B50" s="60"/>
      <c r="O50" s="63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P50"/>
  <sheetViews>
    <sheetView showGridLines="0" zoomScale="88" zoomScaleNormal="80" workbookViewId="0">
      <selection sqref="A1:O49"/>
    </sheetView>
  </sheetViews>
  <sheetFormatPr baseColWidth="10" defaultColWidth="9.85546875" defaultRowHeight="11.1" customHeight="1" x14ac:dyDescent="0.25"/>
  <cols>
    <col min="1" max="1" width="32.42578125" style="123" customWidth="1"/>
    <col min="2" max="2" width="1.7109375" style="124" customWidth="1"/>
    <col min="3" max="3" width="11.28515625" style="125" customWidth="1"/>
    <col min="4" max="4" width="13.140625" style="125" customWidth="1"/>
    <col min="5" max="5" width="13" style="125" customWidth="1"/>
    <col min="6" max="6" width="11.85546875" style="125" customWidth="1"/>
    <col min="7" max="7" width="11.28515625" style="125" customWidth="1"/>
    <col min="8" max="8" width="6.140625" style="125" customWidth="1"/>
    <col min="9" max="9" width="11.140625" style="125" customWidth="1"/>
    <col min="10" max="10" width="11.28515625" style="125" customWidth="1"/>
    <col min="11" max="11" width="12.85546875" style="125" customWidth="1"/>
    <col min="12" max="13" width="11.28515625" style="124" customWidth="1"/>
    <col min="14" max="14" width="4.140625" style="124" customWidth="1"/>
    <col min="15" max="15" width="11.28515625" style="124" customWidth="1"/>
    <col min="16" max="16" width="13.5703125" style="117" customWidth="1"/>
    <col min="17" max="16384" width="9.85546875" style="117"/>
  </cols>
  <sheetData>
    <row r="1" spans="1:16" ht="15" customHeight="1" x14ac:dyDescent="0.25">
      <c r="A1" s="529" t="s">
        <v>14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116"/>
    </row>
    <row r="2" spans="1:16" ht="15" customHeight="1" x14ac:dyDescent="0.25">
      <c r="A2" s="529" t="s">
        <v>104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131"/>
    </row>
    <row r="3" spans="1:16" ht="10.5" customHeight="1" x14ac:dyDescent="0.25">
      <c r="A3" s="452"/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5"/>
      <c r="M3" s="455"/>
      <c r="N3" s="455"/>
      <c r="O3" s="455"/>
    </row>
    <row r="4" spans="1:16" ht="23.25" customHeight="1" x14ac:dyDescent="0.25">
      <c r="A4" s="572" t="s">
        <v>117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</row>
    <row r="5" spans="1:16" ht="18.75" customHeight="1" thickBot="1" x14ac:dyDescent="0.3">
      <c r="A5" s="425"/>
      <c r="B5" s="101"/>
      <c r="C5" s="570" t="s">
        <v>182</v>
      </c>
      <c r="D5" s="570"/>
      <c r="E5" s="570"/>
      <c r="F5" s="570"/>
      <c r="G5" s="570"/>
      <c r="H5" s="101"/>
      <c r="I5" s="571" t="s">
        <v>183</v>
      </c>
      <c r="J5" s="571"/>
      <c r="K5" s="571"/>
      <c r="L5" s="571"/>
      <c r="M5" s="571"/>
      <c r="N5" s="426"/>
      <c r="O5" s="427" t="s">
        <v>84</v>
      </c>
    </row>
    <row r="6" spans="1:16" ht="24.75" customHeight="1" x14ac:dyDescent="0.25">
      <c r="A6" s="428"/>
      <c r="B6" s="429"/>
      <c r="C6" s="450" t="s">
        <v>86</v>
      </c>
      <c r="D6" s="450" t="s">
        <v>105</v>
      </c>
      <c r="E6" s="450" t="s">
        <v>106</v>
      </c>
      <c r="F6" s="450" t="s">
        <v>87</v>
      </c>
      <c r="G6" s="450" t="s">
        <v>82</v>
      </c>
      <c r="H6" s="101"/>
      <c r="I6" s="430" t="s">
        <v>86</v>
      </c>
      <c r="J6" s="430" t="s">
        <v>105</v>
      </c>
      <c r="K6" s="430" t="s">
        <v>106</v>
      </c>
      <c r="L6" s="430" t="s">
        <v>87</v>
      </c>
      <c r="M6" s="430" t="s">
        <v>82</v>
      </c>
      <c r="N6" s="409"/>
      <c r="O6" s="450" t="s">
        <v>64</v>
      </c>
      <c r="P6" s="118"/>
    </row>
    <row r="7" spans="1:16" ht="18" customHeight="1" x14ac:dyDescent="0.25">
      <c r="A7" s="483" t="s">
        <v>169</v>
      </c>
      <c r="B7" s="429"/>
      <c r="C7" s="440">
        <v>359.66061689630902</v>
      </c>
      <c r="D7" s="440">
        <v>37.732155087877992</v>
      </c>
      <c r="E7" s="440">
        <v>98.48715928734201</v>
      </c>
      <c r="F7" s="440">
        <v>43.531306174234004</v>
      </c>
      <c r="G7" s="440">
        <f t="shared" ref="G7:G16" si="0">+SUM(C7:F7)</f>
        <v>539.41123744576305</v>
      </c>
      <c r="H7" s="101"/>
      <c r="I7" s="440">
        <v>402.25048483853192</v>
      </c>
      <c r="J7" s="440">
        <v>44.073907028723085</v>
      </c>
      <c r="K7" s="440">
        <v>108.09434297498099</v>
      </c>
      <c r="L7" s="440">
        <v>45.045787616627983</v>
      </c>
      <c r="M7" s="440">
        <f t="shared" ref="M7" si="1">+SUM(I7:L7)</f>
        <v>599.46452245886405</v>
      </c>
      <c r="N7" s="409"/>
      <c r="O7" s="410">
        <f t="shared" ref="O7:O14" si="2">+G7/M7-1</f>
        <v>-0.10017821366104607</v>
      </c>
      <c r="P7" s="118"/>
    </row>
    <row r="8" spans="1:16" ht="18" customHeight="1" x14ac:dyDescent="0.25">
      <c r="A8" s="432" t="s">
        <v>73</v>
      </c>
      <c r="B8" s="429"/>
      <c r="C8" s="411">
        <v>46.06459749271874</v>
      </c>
      <c r="D8" s="411">
        <v>2.2416814881130867</v>
      </c>
      <c r="E8" s="411">
        <v>0.75938358576963716</v>
      </c>
      <c r="F8" s="411">
        <v>2.2594556515127757</v>
      </c>
      <c r="G8" s="411">
        <f>SUM(C8:F8)</f>
        <v>51.325118218114241</v>
      </c>
      <c r="H8" s="417"/>
      <c r="I8" s="411">
        <v>45.157631057259159</v>
      </c>
      <c r="J8" s="411">
        <v>2.7684776874974992</v>
      </c>
      <c r="K8" s="411">
        <v>0</v>
      </c>
      <c r="L8" s="411">
        <v>2.5660105375643378</v>
      </c>
      <c r="M8" s="411">
        <f>SUM(I8:L8)</f>
        <v>50.492119282320999</v>
      </c>
      <c r="N8" s="409"/>
      <c r="O8" s="412">
        <f t="shared" si="2"/>
        <v>1.6497602945434453E-2</v>
      </c>
      <c r="P8" s="118"/>
    </row>
    <row r="9" spans="1:16" ht="18" customHeight="1" thickBot="1" x14ac:dyDescent="0.3">
      <c r="A9" s="433" t="s">
        <v>154</v>
      </c>
      <c r="B9" s="429"/>
      <c r="C9" s="413">
        <v>37.952537093836995</v>
      </c>
      <c r="D9" s="413">
        <v>2.1714691956549999</v>
      </c>
      <c r="E9" s="413">
        <v>0.1735608616</v>
      </c>
      <c r="F9" s="413">
        <v>5.8658466601120001</v>
      </c>
      <c r="G9" s="413">
        <f>+SUM(C9:F9)</f>
        <v>46.163413811203995</v>
      </c>
      <c r="H9" s="101"/>
      <c r="I9" s="413">
        <v>37.428580791005999</v>
      </c>
      <c r="J9" s="413">
        <v>1.4891822849948217</v>
      </c>
      <c r="K9" s="445">
        <v>0.98284683644617821</v>
      </c>
      <c r="L9" s="413">
        <v>5.7324284621589996</v>
      </c>
      <c r="M9" s="413">
        <f>+SUM(I9:L9)</f>
        <v>45.633038374605995</v>
      </c>
      <c r="N9" s="409"/>
      <c r="O9" s="414">
        <f t="shared" si="2"/>
        <v>1.1622619389138666E-2</v>
      </c>
      <c r="P9" s="118"/>
    </row>
    <row r="10" spans="1:16" ht="18" customHeight="1" thickBot="1" x14ac:dyDescent="0.3">
      <c r="A10" s="434" t="s">
        <v>5</v>
      </c>
      <c r="B10" s="435"/>
      <c r="C10" s="415">
        <v>443.67775148286478</v>
      </c>
      <c r="D10" s="415">
        <v>42.145305771646079</v>
      </c>
      <c r="E10" s="415">
        <v>99.420103734711645</v>
      </c>
      <c r="F10" s="415">
        <v>51.656608485858776</v>
      </c>
      <c r="G10" s="416">
        <f t="shared" si="0"/>
        <v>636.89976947508126</v>
      </c>
      <c r="H10" s="417"/>
      <c r="I10" s="415">
        <v>484.83669668679704</v>
      </c>
      <c r="J10" s="415">
        <v>48.331567001215404</v>
      </c>
      <c r="K10" s="418">
        <v>109.07718981142716</v>
      </c>
      <c r="L10" s="415">
        <v>53.344226616351321</v>
      </c>
      <c r="M10" s="415">
        <f t="shared" ref="M10:M16" si="3">+SUM(I10:L10)</f>
        <v>695.58968011579088</v>
      </c>
      <c r="N10" s="419"/>
      <c r="O10" s="420">
        <f t="shared" si="2"/>
        <v>-8.4374326299579194E-2</v>
      </c>
      <c r="P10" s="118"/>
    </row>
    <row r="11" spans="1:16" ht="18" customHeight="1" x14ac:dyDescent="0.25">
      <c r="A11" s="431" t="s">
        <v>68</v>
      </c>
      <c r="B11" s="436"/>
      <c r="C11" s="444">
        <v>63.491741005844986</v>
      </c>
      <c r="D11" s="444">
        <v>9.6231483445039991</v>
      </c>
      <c r="E11" s="444">
        <v>3.5293717310240007</v>
      </c>
      <c r="F11" s="444">
        <v>5.9368005049370094</v>
      </c>
      <c r="G11" s="440">
        <f t="shared" si="0"/>
        <v>82.58106158631</v>
      </c>
      <c r="H11" s="101"/>
      <c r="I11" s="444">
        <v>64.498142188161992</v>
      </c>
      <c r="J11" s="444">
        <v>9.367879715296997</v>
      </c>
      <c r="K11" s="444">
        <v>4.0296535293560005</v>
      </c>
      <c r="L11" s="444">
        <v>7.0771778092099993</v>
      </c>
      <c r="M11" s="444">
        <f>+SUM(I11:L11)</f>
        <v>84.972853242024982</v>
      </c>
      <c r="N11" s="409"/>
      <c r="O11" s="421">
        <f t="shared" si="2"/>
        <v>-2.8147714999077755E-2</v>
      </c>
      <c r="P11" s="118"/>
    </row>
    <row r="12" spans="1:16" ht="18" customHeight="1" x14ac:dyDescent="0.25">
      <c r="A12" s="437" t="s">
        <v>170</v>
      </c>
      <c r="B12" s="436"/>
      <c r="C12" s="422">
        <v>223.15155756999997</v>
      </c>
      <c r="D12" s="422">
        <v>17.674404498999998</v>
      </c>
      <c r="E12" s="422">
        <v>1.7776645369999999</v>
      </c>
      <c r="F12" s="422">
        <v>22.682069374000022</v>
      </c>
      <c r="G12" s="422">
        <f t="shared" si="0"/>
        <v>265.28569597999996</v>
      </c>
      <c r="H12" s="101"/>
      <c r="I12" s="440">
        <v>223.97417192999995</v>
      </c>
      <c r="J12" s="440">
        <v>18.871163564000003</v>
      </c>
      <c r="K12" s="440">
        <v>2.4101567660000001</v>
      </c>
      <c r="L12" s="440">
        <v>24.170181254999996</v>
      </c>
      <c r="M12" s="440">
        <f t="shared" si="3"/>
        <v>269.42567351499997</v>
      </c>
      <c r="N12" s="409"/>
      <c r="O12" s="412">
        <f t="shared" si="2"/>
        <v>-1.536593555093968E-2</v>
      </c>
      <c r="P12" s="118"/>
    </row>
    <row r="13" spans="1:16" ht="18" customHeight="1" x14ac:dyDescent="0.25">
      <c r="A13" s="438" t="s">
        <v>70</v>
      </c>
      <c r="B13" s="436"/>
      <c r="C13" s="422">
        <v>29.071792605555579</v>
      </c>
      <c r="D13" s="422">
        <v>5.0325655918277565</v>
      </c>
      <c r="E13" s="422">
        <v>1.3643922506999999</v>
      </c>
      <c r="F13" s="422">
        <v>3.8418107863300568</v>
      </c>
      <c r="G13" s="422">
        <f t="shared" si="0"/>
        <v>39.310561234413392</v>
      </c>
      <c r="H13" s="101"/>
      <c r="I13" s="422">
        <v>26.790770564846373</v>
      </c>
      <c r="J13" s="422">
        <v>4.1529502549744119</v>
      </c>
      <c r="K13" s="422">
        <v>1.65650810639</v>
      </c>
      <c r="L13" s="422">
        <v>2.5223736245079902</v>
      </c>
      <c r="M13" s="422">
        <f t="shared" si="3"/>
        <v>35.122602550718774</v>
      </c>
      <c r="N13" s="409"/>
      <c r="O13" s="412">
        <f t="shared" si="2"/>
        <v>0.11923827904401452</v>
      </c>
      <c r="P13" s="118"/>
    </row>
    <row r="14" spans="1:16" ht="18" customHeight="1" thickBot="1" x14ac:dyDescent="0.3">
      <c r="A14" s="439" t="s">
        <v>75</v>
      </c>
      <c r="B14" s="436"/>
      <c r="C14" s="422">
        <v>8.9963493168901127</v>
      </c>
      <c r="D14" s="422">
        <v>1.5370383768287241</v>
      </c>
      <c r="E14" s="422">
        <v>0</v>
      </c>
      <c r="F14" s="422">
        <v>0.68841818892373308</v>
      </c>
      <c r="G14" s="422">
        <f t="shared" si="0"/>
        <v>11.22180588264257</v>
      </c>
      <c r="H14" s="101"/>
      <c r="I14" s="422">
        <v>8.6994577299847116</v>
      </c>
      <c r="J14" s="422">
        <v>1.4334053912955695</v>
      </c>
      <c r="K14" s="422">
        <v>0</v>
      </c>
      <c r="L14" s="422">
        <v>0.5661535526464534</v>
      </c>
      <c r="M14" s="422">
        <f t="shared" si="3"/>
        <v>10.699016673926733</v>
      </c>
      <c r="N14" s="409"/>
      <c r="O14" s="412">
        <f t="shared" si="2"/>
        <v>4.8863295071766899E-2</v>
      </c>
      <c r="P14" s="118"/>
    </row>
    <row r="15" spans="1:16" ht="18" customHeight="1" thickBot="1" x14ac:dyDescent="0.3">
      <c r="A15" s="434" t="s">
        <v>6</v>
      </c>
      <c r="B15" s="435"/>
      <c r="C15" s="416">
        <v>324.71144049829064</v>
      </c>
      <c r="D15" s="416">
        <v>33.867156812160481</v>
      </c>
      <c r="E15" s="416">
        <v>6.6714285187240003</v>
      </c>
      <c r="F15" s="416">
        <v>33.149098854190825</v>
      </c>
      <c r="G15" s="416">
        <f t="shared" si="0"/>
        <v>398.39912468336593</v>
      </c>
      <c r="H15" s="417"/>
      <c r="I15" s="416">
        <v>323.962542412993</v>
      </c>
      <c r="J15" s="416">
        <v>33.825398925566986</v>
      </c>
      <c r="K15" s="416">
        <v>8.0963184017460001</v>
      </c>
      <c r="L15" s="416">
        <v>34.335886241364442</v>
      </c>
      <c r="M15" s="416">
        <f t="shared" si="3"/>
        <v>400.22014598167044</v>
      </c>
      <c r="N15" s="419"/>
      <c r="O15" s="420">
        <f>+G15/M15-1</f>
        <v>-4.5500490582198738E-3</v>
      </c>
      <c r="P15" s="118"/>
    </row>
    <row r="16" spans="1:16" ht="19.149999999999999" customHeight="1" thickBot="1" x14ac:dyDescent="0.3">
      <c r="A16" s="451" t="s">
        <v>83</v>
      </c>
      <c r="B16" s="456"/>
      <c r="C16" s="423">
        <v>768.38919198115536</v>
      </c>
      <c r="D16" s="423">
        <v>76.012462583806553</v>
      </c>
      <c r="E16" s="423">
        <v>106.09153225343564</v>
      </c>
      <c r="F16" s="423">
        <v>84.805707340049594</v>
      </c>
      <c r="G16" s="423">
        <f t="shared" si="0"/>
        <v>1035.2988941584472</v>
      </c>
      <c r="H16" s="101"/>
      <c r="I16" s="423">
        <v>808.79923909979004</v>
      </c>
      <c r="J16" s="423">
        <v>82.156965926782391</v>
      </c>
      <c r="K16" s="423">
        <v>117.17350821317316</v>
      </c>
      <c r="L16" s="423">
        <v>87.680112857715756</v>
      </c>
      <c r="M16" s="423">
        <f t="shared" si="3"/>
        <v>1095.8098260974614</v>
      </c>
      <c r="N16" s="409"/>
      <c r="O16" s="424">
        <f>+G16/M16-1</f>
        <v>-5.5220285945521641E-2</v>
      </c>
      <c r="P16" s="118"/>
    </row>
    <row r="17" spans="1:16" ht="15" customHeight="1" x14ac:dyDescent="0.25">
      <c r="A17" s="120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18"/>
    </row>
    <row r="18" spans="1:16" ht="15" customHeight="1" x14ac:dyDescent="0.2">
      <c r="A18" s="122" t="s">
        <v>118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18"/>
    </row>
    <row r="19" spans="1:16" ht="17.25" customHeight="1" x14ac:dyDescent="0.2">
      <c r="A19" s="122" t="s">
        <v>119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6" ht="23.25" customHeight="1" x14ac:dyDescent="0.25"/>
    <row r="21" spans="1:16" ht="18" customHeight="1" x14ac:dyDescent="0.25">
      <c r="A21" s="448" t="s">
        <v>120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</row>
    <row r="22" spans="1:16" ht="18" customHeight="1" thickBot="1" x14ac:dyDescent="0.3">
      <c r="A22" s="425"/>
      <c r="B22" s="101"/>
      <c r="C22" s="570" t="str">
        <f>+C5</f>
        <v>2T 2025</v>
      </c>
      <c r="D22" s="570"/>
      <c r="E22" s="570"/>
      <c r="F22" s="570"/>
      <c r="G22" s="570"/>
      <c r="H22" s="101"/>
      <c r="I22" s="571" t="str">
        <f>+I5</f>
        <v>2T 2024</v>
      </c>
      <c r="J22" s="571"/>
      <c r="K22" s="571"/>
      <c r="L22" s="571"/>
      <c r="M22" s="571"/>
      <c r="N22" s="426"/>
      <c r="O22" s="427" t="str">
        <f>+O5</f>
        <v>A/A</v>
      </c>
      <c r="P22" s="118"/>
    </row>
    <row r="23" spans="1:16" ht="18" customHeight="1" x14ac:dyDescent="0.25">
      <c r="A23" s="428"/>
      <c r="B23" s="429"/>
      <c r="C23" s="450" t="s">
        <v>86</v>
      </c>
      <c r="D23" s="568" t="s">
        <v>121</v>
      </c>
      <c r="E23" s="568"/>
      <c r="F23" s="450" t="s">
        <v>87</v>
      </c>
      <c r="G23" s="450" t="s">
        <v>82</v>
      </c>
      <c r="H23" s="101"/>
      <c r="I23" s="430" t="s">
        <v>86</v>
      </c>
      <c r="J23" s="568" t="s">
        <v>121</v>
      </c>
      <c r="K23" s="568"/>
      <c r="L23" s="430" t="s">
        <v>87</v>
      </c>
      <c r="M23" s="430" t="s">
        <v>82</v>
      </c>
      <c r="N23" s="409"/>
      <c r="O23" s="450" t="s">
        <v>64</v>
      </c>
      <c r="P23" s="118"/>
    </row>
    <row r="24" spans="1:16" s="126" customFormat="1" ht="18" customHeight="1" x14ac:dyDescent="0.25">
      <c r="A24" s="483" t="s">
        <v>169</v>
      </c>
      <c r="B24" s="429"/>
      <c r="C24" s="440">
        <v>1978.0891244857876</v>
      </c>
      <c r="D24" s="562">
        <v>265.08403599999997</v>
      </c>
      <c r="E24" s="562"/>
      <c r="F24" s="440">
        <v>298.51721551551998</v>
      </c>
      <c r="G24" s="440">
        <f t="shared" ref="G24:G32" si="4">C24+D24+F24</f>
        <v>2541.6903760013079</v>
      </c>
      <c r="H24" s="101"/>
      <c r="I24" s="440">
        <v>2230.1073071282226</v>
      </c>
      <c r="J24" s="562">
        <v>297.55008499799999</v>
      </c>
      <c r="K24" s="562"/>
      <c r="L24" s="440">
        <v>313.200770873777</v>
      </c>
      <c r="M24" s="440">
        <f t="shared" ref="M24:M32" si="5">I24+J24+L24</f>
        <v>2840.8581629999994</v>
      </c>
      <c r="N24" s="409"/>
      <c r="O24" s="410">
        <f>+G24/M24-1</f>
        <v>-0.10530894885746944</v>
      </c>
      <c r="P24" s="119"/>
    </row>
    <row r="25" spans="1:16" ht="18" customHeight="1" x14ac:dyDescent="0.25">
      <c r="A25" s="432" t="s">
        <v>73</v>
      </c>
      <c r="B25" s="429"/>
      <c r="C25" s="411">
        <v>346.83170397968399</v>
      </c>
      <c r="D25" s="569">
        <v>21.311012000784004</v>
      </c>
      <c r="E25" s="569">
        <v>216.32425384993297</v>
      </c>
      <c r="F25" s="411">
        <v>24.493559253965998</v>
      </c>
      <c r="G25" s="484">
        <f t="shared" si="4"/>
        <v>392.63627523443398</v>
      </c>
      <c r="H25" s="417"/>
      <c r="I25" s="411">
        <v>334.37170251234596</v>
      </c>
      <c r="J25" s="569">
        <v>18.969446999944005</v>
      </c>
      <c r="K25" s="569">
        <v>216.32425384993297</v>
      </c>
      <c r="L25" s="411">
        <v>27.025222488343967</v>
      </c>
      <c r="M25" s="484">
        <f t="shared" si="5"/>
        <v>380.36637200063393</v>
      </c>
      <c r="N25" s="409"/>
      <c r="O25" s="412">
        <f t="shared" ref="O25:O31" si="6">+G25/M25-1</f>
        <v>3.2258117796437613E-2</v>
      </c>
      <c r="P25" s="118"/>
    </row>
    <row r="26" spans="1:16" ht="18" customHeight="1" thickBot="1" x14ac:dyDescent="0.3">
      <c r="A26" s="433" t="s">
        <v>154</v>
      </c>
      <c r="B26" s="429"/>
      <c r="C26" s="445">
        <v>273.59302195011998</v>
      </c>
      <c r="D26" s="564">
        <v>14.156576000704</v>
      </c>
      <c r="E26" s="564"/>
      <c r="F26" s="441">
        <v>57.734909342055005</v>
      </c>
      <c r="G26" s="441">
        <f t="shared" si="4"/>
        <v>345.48450729287896</v>
      </c>
      <c r="H26" s="101"/>
      <c r="I26" s="441">
        <v>271.23866615398595</v>
      </c>
      <c r="J26" s="564">
        <v>14.958009000798</v>
      </c>
      <c r="K26" s="564"/>
      <c r="L26" s="441">
        <v>57.923240455052984</v>
      </c>
      <c r="M26" s="441">
        <f t="shared" si="5"/>
        <v>344.11991560983694</v>
      </c>
      <c r="N26" s="409"/>
      <c r="O26" s="414">
        <f t="shared" si="6"/>
        <v>3.965453962824883E-3</v>
      </c>
      <c r="P26" s="118"/>
    </row>
    <row r="27" spans="1:16" ht="18" customHeight="1" thickBot="1" x14ac:dyDescent="0.3">
      <c r="A27" s="434" t="str">
        <f>+A10</f>
        <v>México y Centroamérica</v>
      </c>
      <c r="B27" s="435"/>
      <c r="C27" s="442">
        <v>2598.5138504155916</v>
      </c>
      <c r="D27" s="566">
        <v>300.55162400148794</v>
      </c>
      <c r="E27" s="566"/>
      <c r="F27" s="443">
        <v>380.74568411154098</v>
      </c>
      <c r="G27" s="443">
        <f t="shared" si="4"/>
        <v>3279.8111585286206</v>
      </c>
      <c r="H27" s="417"/>
      <c r="I27" s="442">
        <v>2835.7176757945545</v>
      </c>
      <c r="J27" s="565">
        <v>331.47754099874203</v>
      </c>
      <c r="K27" s="565"/>
      <c r="L27" s="443">
        <v>398.14923381717392</v>
      </c>
      <c r="M27" s="443">
        <f t="shared" si="5"/>
        <v>3565.3444506104702</v>
      </c>
      <c r="N27" s="419"/>
      <c r="O27" s="420">
        <f t="shared" si="6"/>
        <v>-8.0085752172685432E-2</v>
      </c>
      <c r="P27" s="118"/>
    </row>
    <row r="28" spans="1:16" ht="18" customHeight="1" x14ac:dyDescent="0.25">
      <c r="A28" s="431" t="str">
        <f>+A11</f>
        <v>Colombia</v>
      </c>
      <c r="B28" s="436"/>
      <c r="C28" s="440">
        <v>470.76307223888779</v>
      </c>
      <c r="D28" s="562">
        <v>96.893253223814</v>
      </c>
      <c r="E28" s="562"/>
      <c r="F28" s="444">
        <v>45.831634537298015</v>
      </c>
      <c r="G28" s="444">
        <f t="shared" si="4"/>
        <v>613.48795999999982</v>
      </c>
      <c r="H28" s="101"/>
      <c r="I28" s="440">
        <v>475.21192882729298</v>
      </c>
      <c r="J28" s="567">
        <v>95.693615843624002</v>
      </c>
      <c r="K28" s="567"/>
      <c r="L28" s="444">
        <v>58.743890321898014</v>
      </c>
      <c r="M28" s="444">
        <f t="shared" si="5"/>
        <v>629.64943499281492</v>
      </c>
      <c r="N28" s="409"/>
      <c r="O28" s="421">
        <f t="shared" si="6"/>
        <v>-2.5667417605162335E-2</v>
      </c>
      <c r="P28" s="118"/>
    </row>
    <row r="29" spans="1:16" ht="18" customHeight="1" x14ac:dyDescent="0.25">
      <c r="A29" s="437" t="s">
        <v>170</v>
      </c>
      <c r="B29" s="436"/>
      <c r="C29" s="440">
        <v>1547.0377640019999</v>
      </c>
      <c r="D29" s="562">
        <v>154.570470032</v>
      </c>
      <c r="E29" s="562"/>
      <c r="F29" s="440">
        <v>266.21430014399988</v>
      </c>
      <c r="G29" s="440">
        <f t="shared" si="4"/>
        <v>1967.8225341779998</v>
      </c>
      <c r="H29" s="101"/>
      <c r="I29" s="440">
        <v>1498.6206722719999</v>
      </c>
      <c r="J29" s="562">
        <v>163.473921276</v>
      </c>
      <c r="K29" s="562"/>
      <c r="L29" s="440">
        <v>277.34273485799997</v>
      </c>
      <c r="M29" s="440">
        <f t="shared" si="5"/>
        <v>1939.4373284059998</v>
      </c>
      <c r="N29" s="409"/>
      <c r="O29" s="412">
        <f t="shared" si="6"/>
        <v>1.4635794287474857E-2</v>
      </c>
      <c r="P29" s="118"/>
    </row>
    <row r="30" spans="1:16" ht="18" customHeight="1" x14ac:dyDescent="0.25">
      <c r="A30" s="438" t="str">
        <f>+A13</f>
        <v>Argentina</v>
      </c>
      <c r="B30" s="436"/>
      <c r="C30" s="440">
        <v>151.95319299799996</v>
      </c>
      <c r="D30" s="562">
        <v>30.053943</v>
      </c>
      <c r="E30" s="562"/>
      <c r="F30" s="440">
        <v>31.953755002000001</v>
      </c>
      <c r="G30" s="440">
        <f t="shared" si="4"/>
        <v>213.96089099999998</v>
      </c>
      <c r="H30" s="101"/>
      <c r="I30" s="440">
        <v>137.97649175999996</v>
      </c>
      <c r="J30" s="562">
        <v>26.062017000000001</v>
      </c>
      <c r="K30" s="562"/>
      <c r="L30" s="440">
        <v>21.870177000000002</v>
      </c>
      <c r="M30" s="440">
        <f t="shared" si="5"/>
        <v>185.90868575999997</v>
      </c>
      <c r="N30" s="409"/>
      <c r="O30" s="412">
        <f t="shared" si="6"/>
        <v>0.15089238636334712</v>
      </c>
      <c r="P30" s="118"/>
    </row>
    <row r="31" spans="1:16" ht="18" customHeight="1" thickBot="1" x14ac:dyDescent="0.3">
      <c r="A31" s="439" t="str">
        <f>+A14</f>
        <v>Uruguay</v>
      </c>
      <c r="B31" s="436"/>
      <c r="C31" s="445">
        <v>45.263191999999997</v>
      </c>
      <c r="D31" s="563">
        <v>5.9143429999999997</v>
      </c>
      <c r="E31" s="563"/>
      <c r="F31" s="441">
        <v>5.6086429999999998</v>
      </c>
      <c r="G31" s="445">
        <f t="shared" si="4"/>
        <v>56.786178</v>
      </c>
      <c r="H31" s="101"/>
      <c r="I31" s="445">
        <v>42.205321750000003</v>
      </c>
      <c r="J31" s="564">
        <v>5.5119049999999996</v>
      </c>
      <c r="K31" s="564"/>
      <c r="L31" s="441">
        <v>4.7383150000000001</v>
      </c>
      <c r="M31" s="445">
        <f t="shared" si="5"/>
        <v>52.455541750000002</v>
      </c>
      <c r="N31" s="409"/>
      <c r="O31" s="412">
        <f t="shared" si="6"/>
        <v>8.2558221791694697E-2</v>
      </c>
      <c r="P31" s="118"/>
    </row>
    <row r="32" spans="1:16" ht="17.45" customHeight="1" thickBot="1" x14ac:dyDescent="0.3">
      <c r="A32" s="434" t="str">
        <f>+A15</f>
        <v>Sudamérica</v>
      </c>
      <c r="B32" s="435"/>
      <c r="C32" s="442">
        <v>2215.0172212388875</v>
      </c>
      <c r="D32" s="564">
        <v>287.43200925581397</v>
      </c>
      <c r="E32" s="564"/>
      <c r="F32" s="442">
        <v>349.60833268329787</v>
      </c>
      <c r="G32" s="441">
        <f t="shared" si="4"/>
        <v>2852.0575631779993</v>
      </c>
      <c r="H32" s="417"/>
      <c r="I32" s="442">
        <v>2154.014414609293</v>
      </c>
      <c r="J32" s="565">
        <v>290.74145911962404</v>
      </c>
      <c r="K32" s="565"/>
      <c r="L32" s="443">
        <v>362.69511717989798</v>
      </c>
      <c r="M32" s="442">
        <f t="shared" si="5"/>
        <v>2807.4509909088147</v>
      </c>
      <c r="N32" s="419"/>
      <c r="O32" s="420">
        <f>+G32/M32-1</f>
        <v>1.5888637918749504E-2</v>
      </c>
    </row>
    <row r="33" spans="1:15" ht="24.95" customHeight="1" thickBot="1" x14ac:dyDescent="0.3">
      <c r="A33" s="451" t="str">
        <f>+A16</f>
        <v>TOTAL</v>
      </c>
      <c r="B33" s="456"/>
      <c r="C33" s="423">
        <v>4813.5310716544791</v>
      </c>
      <c r="D33" s="560">
        <v>587.9836332573019</v>
      </c>
      <c r="E33" s="560">
        <f t="shared" ref="E33" si="7">+E32+E27</f>
        <v>0</v>
      </c>
      <c r="F33" s="423">
        <v>730.3540167948388</v>
      </c>
      <c r="G33" s="446">
        <f>+G32+G27</f>
        <v>6131.8687217066199</v>
      </c>
      <c r="H33" s="101"/>
      <c r="I33" s="423">
        <v>4989.7320904038479</v>
      </c>
      <c r="J33" s="560">
        <v>622.21900011836601</v>
      </c>
      <c r="K33" s="560">
        <f t="shared" ref="K33" si="8">+K32+K27</f>
        <v>0</v>
      </c>
      <c r="L33" s="447">
        <f>+L32+L27</f>
        <v>760.84435099707184</v>
      </c>
      <c r="M33" s="423">
        <f>+M32+M27</f>
        <v>6372.7954415192853</v>
      </c>
      <c r="N33" s="409"/>
      <c r="O33" s="424">
        <f>+G33/M33-1</f>
        <v>-3.7805500274339265E-2</v>
      </c>
    </row>
    <row r="34" spans="1:15" ht="18" customHeight="1" x14ac:dyDescent="0.25">
      <c r="K34" s="561"/>
      <c r="L34" s="561"/>
    </row>
    <row r="35" spans="1:15" ht="18" customHeight="1" x14ac:dyDescent="0.25">
      <c r="A35" s="448" t="s">
        <v>85</v>
      </c>
      <c r="B35" s="448"/>
      <c r="C35" s="448"/>
      <c r="D35" s="448"/>
      <c r="E35" s="448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25.5" customHeight="1" thickBot="1" x14ac:dyDescent="0.3">
      <c r="A36" s="457" t="s">
        <v>9</v>
      </c>
      <c r="C36" s="502" t="str">
        <f>C22</f>
        <v>2T 2025</v>
      </c>
      <c r="D36" s="503" t="str">
        <f>I22</f>
        <v>2T 2024</v>
      </c>
      <c r="E36" s="458" t="s">
        <v>64</v>
      </c>
    </row>
    <row r="37" spans="1:15" ht="18" customHeight="1" x14ac:dyDescent="0.25">
      <c r="A37" s="459" t="s">
        <v>67</v>
      </c>
      <c r="B37" s="117"/>
      <c r="C37" s="460">
        <v>36629.271346199996</v>
      </c>
      <c r="D37" s="461">
        <v>37474.127560389999</v>
      </c>
      <c r="E37" s="129">
        <f t="shared" ref="E37:E44" si="9">+C37/D37-1</f>
        <v>-2.254505359273562E-2</v>
      </c>
    </row>
    <row r="38" spans="1:15" ht="18" customHeight="1" x14ac:dyDescent="0.25">
      <c r="A38" s="462" t="s">
        <v>73</v>
      </c>
      <c r="B38" s="117"/>
      <c r="C38" s="128">
        <v>4458.2680028103132</v>
      </c>
      <c r="D38" s="463">
        <v>3846.0554596022657</v>
      </c>
      <c r="E38" s="464">
        <f t="shared" si="9"/>
        <v>0.15917933312156629</v>
      </c>
    </row>
    <row r="39" spans="1:15" ht="18" customHeight="1" thickBot="1" x14ac:dyDescent="0.3">
      <c r="A39" s="465" t="s">
        <v>154</v>
      </c>
      <c r="B39" s="117"/>
      <c r="C39" s="466">
        <v>4218.4841464153142</v>
      </c>
      <c r="D39" s="466">
        <v>3746.3481223620474</v>
      </c>
      <c r="E39" s="467">
        <f t="shared" si="9"/>
        <v>0.12602566783238189</v>
      </c>
    </row>
    <row r="40" spans="1:15" ht="18" customHeight="1" thickBot="1" x14ac:dyDescent="0.3">
      <c r="A40" s="468" t="s">
        <v>5</v>
      </c>
      <c r="B40" s="469"/>
      <c r="C40" s="470">
        <v>45306.023495425623</v>
      </c>
      <c r="D40" s="471">
        <v>45066.53114235431</v>
      </c>
      <c r="E40" s="472">
        <f t="shared" si="9"/>
        <v>5.3141954128843594E-3</v>
      </c>
    </row>
    <row r="41" spans="1:15" ht="18" customHeight="1" x14ac:dyDescent="0.25">
      <c r="A41" s="462" t="s">
        <v>68</v>
      </c>
      <c r="B41" s="117"/>
      <c r="C41" s="460">
        <v>5384.2594649798702</v>
      </c>
      <c r="D41" s="461">
        <v>4784.8260628277048</v>
      </c>
      <c r="E41" s="473">
        <f t="shared" si="9"/>
        <v>0.12527799219475</v>
      </c>
    </row>
    <row r="42" spans="1:15" ht="18" customHeight="1" x14ac:dyDescent="0.25">
      <c r="A42" s="437" t="s">
        <v>171</v>
      </c>
      <c r="B42" s="117"/>
      <c r="C42" s="128">
        <v>18358.701763835146</v>
      </c>
      <c r="D42" s="463">
        <v>16442.80952045957</v>
      </c>
      <c r="E42" s="464">
        <f t="shared" si="9"/>
        <v>0.11651854514227988</v>
      </c>
    </row>
    <row r="43" spans="1:15" ht="18" customHeight="1" x14ac:dyDescent="0.25">
      <c r="A43" s="437" t="s">
        <v>70</v>
      </c>
      <c r="B43" s="117"/>
      <c r="C43" s="474">
        <v>2652.5536704845495</v>
      </c>
      <c r="D43" s="463">
        <v>2154.2748006845795</v>
      </c>
      <c r="E43" s="464">
        <f t="shared" si="9"/>
        <v>0.23129772935264725</v>
      </c>
    </row>
    <row r="44" spans="1:15" ht="17.45" customHeight="1" thickBot="1" x14ac:dyDescent="0.3">
      <c r="A44" s="462" t="s">
        <v>75</v>
      </c>
      <c r="B44" s="117"/>
      <c r="C44" s="475">
        <v>1215.0742295134037</v>
      </c>
      <c r="D44" s="466">
        <v>1007.3616022491832</v>
      </c>
      <c r="E44" s="467">
        <f t="shared" si="9"/>
        <v>0.20619470386845284</v>
      </c>
    </row>
    <row r="45" spans="1:15" ht="21" customHeight="1" thickBot="1" x14ac:dyDescent="0.3">
      <c r="A45" s="476" t="s">
        <v>6</v>
      </c>
      <c r="B45" s="469"/>
      <c r="C45" s="470">
        <v>27610.589128812971</v>
      </c>
      <c r="D45" s="477">
        <v>24389.27198622104</v>
      </c>
      <c r="E45" s="478">
        <f>+C45/D45-1</f>
        <v>0.13207926601547793</v>
      </c>
      <c r="G45" s="121"/>
    </row>
    <row r="46" spans="1:15" ht="19.899999999999999" customHeight="1" thickBot="1" x14ac:dyDescent="0.3">
      <c r="A46" s="451" t="str">
        <f>A33</f>
        <v>TOTAL</v>
      </c>
      <c r="B46" s="479"/>
      <c r="C46" s="480">
        <v>72916.612624238594</v>
      </c>
      <c r="D46" s="481">
        <v>69455.803128575353</v>
      </c>
      <c r="E46" s="482">
        <f>+C46/D46-1</f>
        <v>4.9827506698852053E-2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2" t="s">
        <v>172</v>
      </c>
      <c r="C48" s="101"/>
      <c r="D48" s="101"/>
      <c r="E48" s="101"/>
    </row>
    <row r="49" spans="1:1" ht="13.9" customHeight="1" x14ac:dyDescent="0.2">
      <c r="A49" s="122" t="s">
        <v>193</v>
      </c>
    </row>
    <row r="50" spans="1:1" ht="11.1" customHeight="1" x14ac:dyDescent="0.25">
      <c r="A50" s="130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D23:E23"/>
    <mergeCell ref="J23:K23"/>
    <mergeCell ref="D24:E24"/>
    <mergeCell ref="J24:K24"/>
    <mergeCell ref="D26:E26"/>
    <mergeCell ref="J26:K26"/>
    <mergeCell ref="D25:E25"/>
    <mergeCell ref="J25:K25"/>
    <mergeCell ref="D27:E27"/>
    <mergeCell ref="J27:K27"/>
    <mergeCell ref="D28:E28"/>
    <mergeCell ref="J28:K28"/>
    <mergeCell ref="D29:E29"/>
    <mergeCell ref="J29:K29"/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</mergeCells>
  <pageMargins left="0.7" right="0.7" top="0.75" bottom="0.75" header="0.3" footer="0.3"/>
  <pageSetup orientation="portrait" r:id="rId1"/>
  <ignoredErrors>
    <ignoredError sqref="G8 M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sheetPr>
    <tabColor rgb="FF00B050"/>
  </sheetPr>
  <dimension ref="A1:P50"/>
  <sheetViews>
    <sheetView showGridLines="0" zoomScale="95" zoomScaleNormal="85" workbookViewId="0">
      <selection activeCell="P16" sqref="P16"/>
    </sheetView>
  </sheetViews>
  <sheetFormatPr baseColWidth="10" defaultColWidth="9.85546875" defaultRowHeight="11.1" customHeight="1" x14ac:dyDescent="0.25"/>
  <cols>
    <col min="1" max="1" width="32.42578125" style="123" customWidth="1"/>
    <col min="2" max="2" width="1.7109375" style="124" customWidth="1"/>
    <col min="3" max="3" width="12.28515625" style="125" customWidth="1"/>
    <col min="4" max="4" width="13.140625" style="125" customWidth="1"/>
    <col min="5" max="5" width="13" style="125" customWidth="1"/>
    <col min="6" max="6" width="11.85546875" style="125" customWidth="1"/>
    <col min="7" max="7" width="11.28515625" style="125" customWidth="1"/>
    <col min="8" max="8" width="6.140625" style="125" customWidth="1"/>
    <col min="9" max="9" width="11.140625" style="125" customWidth="1"/>
    <col min="10" max="10" width="11.28515625" style="125" customWidth="1"/>
    <col min="11" max="11" width="12.85546875" style="125" customWidth="1"/>
    <col min="12" max="13" width="11.28515625" style="124" customWidth="1"/>
    <col min="14" max="14" width="4.140625" style="124" customWidth="1"/>
    <col min="15" max="15" width="11.28515625" style="124" customWidth="1"/>
    <col min="16" max="16" width="13.5703125" style="117" customWidth="1"/>
    <col min="17" max="16384" width="9.85546875" style="117"/>
  </cols>
  <sheetData>
    <row r="1" spans="1:16" ht="15" customHeight="1" x14ac:dyDescent="0.25">
      <c r="A1" s="529" t="s">
        <v>14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116"/>
    </row>
    <row r="2" spans="1:16" ht="15" customHeight="1" x14ac:dyDescent="0.25">
      <c r="A2" s="529" t="s">
        <v>174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131"/>
    </row>
    <row r="3" spans="1:16" ht="10.5" customHeight="1" x14ac:dyDescent="0.25">
      <c r="A3" s="452"/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5"/>
      <c r="M3" s="455"/>
      <c r="N3" s="455"/>
      <c r="O3" s="455"/>
    </row>
    <row r="4" spans="1:16" ht="23.25" customHeight="1" x14ac:dyDescent="0.25">
      <c r="A4" s="572" t="s">
        <v>117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</row>
    <row r="5" spans="1:16" ht="18.75" customHeight="1" thickBot="1" x14ac:dyDescent="0.3">
      <c r="A5" s="425"/>
      <c r="B5" s="101"/>
      <c r="C5" s="570" t="s">
        <v>176</v>
      </c>
      <c r="D5" s="570"/>
      <c r="E5" s="570"/>
      <c r="F5" s="570"/>
      <c r="G5" s="570"/>
      <c r="H5" s="101"/>
      <c r="I5" s="571" t="s">
        <v>161</v>
      </c>
      <c r="J5" s="571"/>
      <c r="K5" s="571"/>
      <c r="L5" s="571"/>
      <c r="M5" s="571"/>
      <c r="N5" s="426"/>
      <c r="O5" s="427" t="s">
        <v>84</v>
      </c>
    </row>
    <row r="6" spans="1:16" ht="24.75" customHeight="1" x14ac:dyDescent="0.25">
      <c r="A6" s="428"/>
      <c r="B6" s="429"/>
      <c r="C6" s="450" t="s">
        <v>86</v>
      </c>
      <c r="D6" s="450" t="s">
        <v>105</v>
      </c>
      <c r="E6" s="450" t="s">
        <v>106</v>
      </c>
      <c r="F6" s="450" t="s">
        <v>87</v>
      </c>
      <c r="G6" s="450" t="s">
        <v>82</v>
      </c>
      <c r="H6" s="101"/>
      <c r="I6" s="430" t="s">
        <v>86</v>
      </c>
      <c r="J6" s="430" t="s">
        <v>105</v>
      </c>
      <c r="K6" s="430" t="s">
        <v>106</v>
      </c>
      <c r="L6" s="430" t="s">
        <v>87</v>
      </c>
      <c r="M6" s="430" t="s">
        <v>82</v>
      </c>
      <c r="N6" s="409"/>
      <c r="O6" s="450" t="s">
        <v>64</v>
      </c>
      <c r="P6" s="118"/>
    </row>
    <row r="7" spans="1:16" ht="18" customHeight="1" x14ac:dyDescent="0.25">
      <c r="A7" s="483" t="s">
        <v>169</v>
      </c>
      <c r="B7" s="429"/>
      <c r="C7" s="440">
        <v>667.57636802908996</v>
      </c>
      <c r="D7" s="440">
        <v>68.133821688300998</v>
      </c>
      <c r="E7" s="440">
        <v>185.55601886711003</v>
      </c>
      <c r="F7" s="440">
        <v>81.986494435147989</v>
      </c>
      <c r="G7" s="440">
        <f t="shared" ref="G7:G16" si="0">+SUM(C7:F7)</f>
        <v>1003.2527030196488</v>
      </c>
      <c r="H7" s="101"/>
      <c r="I7" s="440">
        <v>734.73889081751281</v>
      </c>
      <c r="J7" s="440">
        <v>75.351601990181067</v>
      </c>
      <c r="K7" s="440">
        <v>197.94792554571001</v>
      </c>
      <c r="L7" s="440">
        <v>81.77930262627396</v>
      </c>
      <c r="M7" s="440">
        <f t="shared" ref="M7" si="1">+SUM(I7:L7)</f>
        <v>1089.8177209796777</v>
      </c>
      <c r="N7" s="409"/>
      <c r="O7" s="410">
        <f t="shared" ref="O7:O10" si="2">+G7/M7-1</f>
        <v>-7.9430730748452416E-2</v>
      </c>
      <c r="P7" s="118"/>
    </row>
    <row r="8" spans="1:16" ht="18" customHeight="1" x14ac:dyDescent="0.25">
      <c r="A8" s="432" t="s">
        <v>73</v>
      </c>
      <c r="B8" s="429"/>
      <c r="C8" s="411">
        <v>88.111330198451071</v>
      </c>
      <c r="D8" s="411">
        <v>4.1100486153391387</v>
      </c>
      <c r="E8" s="411">
        <v>1.5123388482106375</v>
      </c>
      <c r="F8" s="411">
        <v>4.349780673011753</v>
      </c>
      <c r="G8" s="411">
        <f>SUM(C8:F8)</f>
        <v>98.083498335012592</v>
      </c>
      <c r="H8" s="417"/>
      <c r="I8" s="411">
        <v>86.466720286962101</v>
      </c>
      <c r="J8" s="411">
        <v>5.1188587784951061</v>
      </c>
      <c r="K8" s="411">
        <v>0</v>
      </c>
      <c r="L8" s="411">
        <v>4.7907998080199947</v>
      </c>
      <c r="M8" s="411">
        <f>+SUM(I8:L8)</f>
        <v>96.376378873477208</v>
      </c>
      <c r="N8" s="409"/>
      <c r="O8" s="412">
        <f t="shared" si="2"/>
        <v>1.7713048378550145E-2</v>
      </c>
      <c r="P8" s="118"/>
    </row>
    <row r="9" spans="1:16" ht="18" customHeight="1" thickBot="1" x14ac:dyDescent="0.3">
      <c r="A9" s="433" t="s">
        <v>154</v>
      </c>
      <c r="B9" s="429"/>
      <c r="C9" s="413">
        <v>72.690153711237002</v>
      </c>
      <c r="D9" s="413">
        <v>4.4751993946259994</v>
      </c>
      <c r="E9" s="413">
        <v>0.35906876809999999</v>
      </c>
      <c r="F9" s="413">
        <v>11.313382197995001</v>
      </c>
      <c r="G9" s="413">
        <f>+SUM(C9:F9)</f>
        <v>88.837804071958004</v>
      </c>
      <c r="H9" s="101"/>
      <c r="I9" s="413">
        <v>73.00743796764101</v>
      </c>
      <c r="J9" s="413">
        <v>3.079670715313453</v>
      </c>
      <c r="K9" s="445">
        <v>1.9982340367325464</v>
      </c>
      <c r="L9" s="413">
        <v>11.152767590479</v>
      </c>
      <c r="M9" s="413">
        <f>+SUM(I9:L9)</f>
        <v>89.238110310166007</v>
      </c>
      <c r="N9" s="409"/>
      <c r="O9" s="414">
        <f t="shared" si="2"/>
        <v>-4.485821548850133E-3</v>
      </c>
      <c r="P9" s="118"/>
    </row>
    <row r="10" spans="1:16" ht="18" customHeight="1" thickBot="1" x14ac:dyDescent="0.3">
      <c r="A10" s="434" t="s">
        <v>5</v>
      </c>
      <c r="B10" s="435"/>
      <c r="C10" s="415">
        <v>828.37785193877801</v>
      </c>
      <c r="D10" s="415">
        <v>76.719069698266139</v>
      </c>
      <c r="E10" s="415">
        <v>187.42742648342067</v>
      </c>
      <c r="F10" s="415">
        <v>97.649657306154737</v>
      </c>
      <c r="G10" s="416">
        <f t="shared" si="0"/>
        <v>1190.1740054266195</v>
      </c>
      <c r="H10" s="417"/>
      <c r="I10" s="415">
        <v>894.21304907211584</v>
      </c>
      <c r="J10" s="415">
        <v>83.550131483989631</v>
      </c>
      <c r="K10" s="418">
        <v>199.94615958244256</v>
      </c>
      <c r="L10" s="415">
        <v>97.722870024772959</v>
      </c>
      <c r="M10" s="415">
        <f t="shared" ref="M10:M16" si="3">+SUM(I10:L10)</f>
        <v>1275.4322101633209</v>
      </c>
      <c r="N10" s="419"/>
      <c r="O10" s="420">
        <f t="shared" si="2"/>
        <v>-6.684651999323743E-2</v>
      </c>
      <c r="P10" s="118"/>
    </row>
    <row r="11" spans="1:16" ht="18" customHeight="1" x14ac:dyDescent="0.25">
      <c r="A11" s="431" t="s">
        <v>68</v>
      </c>
      <c r="B11" s="436"/>
      <c r="C11" s="444">
        <v>125.16172676633897</v>
      </c>
      <c r="D11" s="444">
        <v>19.387544838722999</v>
      </c>
      <c r="E11" s="444">
        <v>7.0590187318960007</v>
      </c>
      <c r="F11" s="444">
        <v>12.153561521293007</v>
      </c>
      <c r="G11" s="440">
        <f t="shared" si="0"/>
        <v>163.76185185825096</v>
      </c>
      <c r="H11" s="101"/>
      <c r="I11" s="444">
        <v>130.52123204128003</v>
      </c>
      <c r="J11" s="444">
        <v>19.949875827565997</v>
      </c>
      <c r="K11" s="444">
        <v>8.0823784339100015</v>
      </c>
      <c r="L11" s="444">
        <v>14.727210903893944</v>
      </c>
      <c r="M11" s="444">
        <f>+SUM(I11:L11)</f>
        <v>173.28069720664996</v>
      </c>
      <c r="N11" s="409"/>
      <c r="O11" s="421">
        <f t="shared" ref="O11:O16" si="4">+G11/M11-1</f>
        <v>-5.4933097002992093E-2</v>
      </c>
      <c r="P11" s="118"/>
    </row>
    <row r="12" spans="1:16" ht="18" customHeight="1" x14ac:dyDescent="0.25">
      <c r="A12" s="437" t="s">
        <v>170</v>
      </c>
      <c r="B12" s="436"/>
      <c r="C12" s="422">
        <v>465.54522402599991</v>
      </c>
      <c r="D12" s="422">
        <v>41.785061027999994</v>
      </c>
      <c r="E12" s="422">
        <v>4.6684431550000003</v>
      </c>
      <c r="F12" s="422">
        <v>48.646357291000044</v>
      </c>
      <c r="G12" s="422">
        <f t="shared" si="0"/>
        <v>560.64508549999994</v>
      </c>
      <c r="H12" s="101"/>
      <c r="I12" s="440">
        <v>464.1177557229999</v>
      </c>
      <c r="J12" s="440">
        <v>39.639672177000001</v>
      </c>
      <c r="K12" s="440">
        <v>5.1490821269999998</v>
      </c>
      <c r="L12" s="440">
        <v>48.720774258000006</v>
      </c>
      <c r="M12" s="440">
        <f t="shared" si="3"/>
        <v>557.62728428499986</v>
      </c>
      <c r="N12" s="409"/>
      <c r="O12" s="412">
        <f t="shared" si="4"/>
        <v>5.4118607536743912E-3</v>
      </c>
      <c r="P12" s="118"/>
    </row>
    <row r="13" spans="1:16" ht="18" customHeight="1" x14ac:dyDescent="0.25">
      <c r="A13" s="438" t="s">
        <v>70</v>
      </c>
      <c r="B13" s="436"/>
      <c r="C13" s="422">
        <v>60.50750601897353</v>
      </c>
      <c r="D13" s="422">
        <v>11.233993087222405</v>
      </c>
      <c r="E13" s="422">
        <v>2.6949666143300011</v>
      </c>
      <c r="F13" s="422">
        <v>8.1497176793787958</v>
      </c>
      <c r="G13" s="422">
        <f t="shared" si="0"/>
        <v>82.586183399904726</v>
      </c>
      <c r="H13" s="101"/>
      <c r="I13" s="422">
        <v>56.218158001131556</v>
      </c>
      <c r="J13" s="422">
        <v>9.3163211291597978</v>
      </c>
      <c r="K13" s="422">
        <v>3.6927988434899999</v>
      </c>
      <c r="L13" s="422">
        <v>5.543518875677707</v>
      </c>
      <c r="M13" s="422">
        <f t="shared" si="3"/>
        <v>74.77079684945906</v>
      </c>
      <c r="N13" s="409"/>
      <c r="O13" s="412">
        <f t="shared" si="4"/>
        <v>0.10452458553010868</v>
      </c>
      <c r="P13" s="118"/>
    </row>
    <row r="14" spans="1:16" ht="18" customHeight="1" thickBot="1" x14ac:dyDescent="0.3">
      <c r="A14" s="439" t="s">
        <v>75</v>
      </c>
      <c r="B14" s="436"/>
      <c r="C14" s="422">
        <v>19.091527039367254</v>
      </c>
      <c r="D14" s="422">
        <v>3.8441559207496985</v>
      </c>
      <c r="E14" s="422">
        <v>0</v>
      </c>
      <c r="F14" s="422">
        <v>1.6761304767105734</v>
      </c>
      <c r="G14" s="422">
        <f t="shared" si="0"/>
        <v>24.611813436827525</v>
      </c>
      <c r="H14" s="101"/>
      <c r="I14" s="422">
        <v>18.750483924435379</v>
      </c>
      <c r="J14" s="422">
        <v>3.2715573393595934</v>
      </c>
      <c r="K14" s="422">
        <v>0</v>
      </c>
      <c r="L14" s="422">
        <v>1.3094835591779141</v>
      </c>
      <c r="M14" s="422">
        <f t="shared" si="3"/>
        <v>23.331524822972884</v>
      </c>
      <c r="N14" s="409"/>
      <c r="O14" s="412">
        <f t="shared" si="4"/>
        <v>5.4873765155461829E-2</v>
      </c>
      <c r="P14" s="118"/>
    </row>
    <row r="15" spans="1:16" ht="18" customHeight="1" thickBot="1" x14ac:dyDescent="0.3">
      <c r="A15" s="434" t="s">
        <v>6</v>
      </c>
      <c r="B15" s="435"/>
      <c r="C15" s="416">
        <v>670.3059838506797</v>
      </c>
      <c r="D15" s="416">
        <v>76.25075487469509</v>
      </c>
      <c r="E15" s="416">
        <v>14.422428501226003</v>
      </c>
      <c r="F15" s="416">
        <v>70.625766968382408</v>
      </c>
      <c r="G15" s="416">
        <f t="shared" si="0"/>
        <v>831.60493419498323</v>
      </c>
      <c r="H15" s="417"/>
      <c r="I15" s="416">
        <v>669.60762968984693</v>
      </c>
      <c r="J15" s="416">
        <v>72.17742647308539</v>
      </c>
      <c r="K15" s="416">
        <v>16.924259404400001</v>
      </c>
      <c r="L15" s="416">
        <v>70.300987596749579</v>
      </c>
      <c r="M15" s="416">
        <f t="shared" si="3"/>
        <v>829.01030316408185</v>
      </c>
      <c r="N15" s="419"/>
      <c r="O15" s="420">
        <f t="shared" si="4"/>
        <v>3.1297934669791694E-3</v>
      </c>
      <c r="P15" s="118"/>
    </row>
    <row r="16" spans="1:16" ht="19.149999999999999" customHeight="1" thickBot="1" x14ac:dyDescent="0.3">
      <c r="A16" s="451" t="s">
        <v>83</v>
      </c>
      <c r="B16" s="456"/>
      <c r="C16" s="423">
        <f>+C10+C15</f>
        <v>1498.6838357894576</v>
      </c>
      <c r="D16" s="423">
        <f>+D10+D15</f>
        <v>152.96982457296122</v>
      </c>
      <c r="E16" s="423">
        <f>+E10+E15</f>
        <v>201.84985498464667</v>
      </c>
      <c r="F16" s="423">
        <f>+F10+F15</f>
        <v>168.27542427453716</v>
      </c>
      <c r="G16" s="423">
        <f t="shared" si="0"/>
        <v>2021.7789396216026</v>
      </c>
      <c r="H16" s="101"/>
      <c r="I16" s="423">
        <f>+I10+I15</f>
        <v>1563.8206787619629</v>
      </c>
      <c r="J16" s="423">
        <f>+J10+J15</f>
        <v>155.72755795707502</v>
      </c>
      <c r="K16" s="423">
        <f>+K10+K15</f>
        <v>216.87041898684257</v>
      </c>
      <c r="L16" s="423">
        <f>+L10+L15</f>
        <v>168.02385762152255</v>
      </c>
      <c r="M16" s="423">
        <f t="shared" si="3"/>
        <v>2104.442513327403</v>
      </c>
      <c r="N16" s="409"/>
      <c r="O16" s="424">
        <f t="shared" si="4"/>
        <v>-3.9280509295118948E-2</v>
      </c>
      <c r="P16" s="118"/>
    </row>
    <row r="17" spans="1:16" ht="15" customHeight="1" x14ac:dyDescent="0.25">
      <c r="A17" s="120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18"/>
    </row>
    <row r="18" spans="1:16" ht="15" customHeight="1" x14ac:dyDescent="0.2">
      <c r="A18" s="122" t="s">
        <v>118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18"/>
    </row>
    <row r="19" spans="1:16" ht="17.25" customHeight="1" x14ac:dyDescent="0.2">
      <c r="A19" s="122" t="s">
        <v>119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6" ht="23.25" customHeight="1" x14ac:dyDescent="0.25"/>
    <row r="21" spans="1:16" ht="18" customHeight="1" x14ac:dyDescent="0.25">
      <c r="A21" s="448" t="s">
        <v>120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</row>
    <row r="22" spans="1:16" ht="18" customHeight="1" thickBot="1" x14ac:dyDescent="0.3">
      <c r="A22" s="425"/>
      <c r="B22" s="101"/>
      <c r="C22" s="570" t="str">
        <f>+C5</f>
        <v>Acumulado 2025</v>
      </c>
      <c r="D22" s="570"/>
      <c r="E22" s="570"/>
      <c r="F22" s="570"/>
      <c r="G22" s="570"/>
      <c r="H22" s="101"/>
      <c r="I22" s="571" t="str">
        <f>+I5</f>
        <v>Acumulado 2024</v>
      </c>
      <c r="J22" s="571"/>
      <c r="K22" s="571"/>
      <c r="L22" s="571"/>
      <c r="M22" s="571"/>
      <c r="N22" s="426"/>
      <c r="O22" s="427" t="str">
        <f>+O5</f>
        <v>A/A</v>
      </c>
      <c r="P22" s="118"/>
    </row>
    <row r="23" spans="1:16" ht="18" customHeight="1" x14ac:dyDescent="0.25">
      <c r="A23" s="428"/>
      <c r="B23" s="429"/>
      <c r="C23" s="450" t="s">
        <v>86</v>
      </c>
      <c r="D23" s="568" t="s">
        <v>121</v>
      </c>
      <c r="E23" s="568"/>
      <c r="F23" s="450" t="s">
        <v>87</v>
      </c>
      <c r="G23" s="450" t="s">
        <v>82</v>
      </c>
      <c r="H23" s="101"/>
      <c r="I23" s="430" t="s">
        <v>86</v>
      </c>
      <c r="J23" s="568" t="s">
        <v>121</v>
      </c>
      <c r="K23" s="568"/>
      <c r="L23" s="430" t="s">
        <v>87</v>
      </c>
      <c r="M23" s="430" t="s">
        <v>82</v>
      </c>
      <c r="N23" s="409"/>
      <c r="O23" s="450" t="s">
        <v>64</v>
      </c>
      <c r="P23" s="118"/>
    </row>
    <row r="24" spans="1:16" s="126" customFormat="1" ht="18" customHeight="1" x14ac:dyDescent="0.25">
      <c r="A24" s="483" t="s">
        <v>169</v>
      </c>
      <c r="B24" s="429"/>
      <c r="C24" s="440">
        <v>3713.6658277186007</v>
      </c>
      <c r="D24" s="562">
        <v>482.40270899399997</v>
      </c>
      <c r="E24" s="562"/>
      <c r="F24" s="440">
        <v>571.38666828870703</v>
      </c>
      <c r="G24" s="440">
        <f t="shared" ref="G24:G32" si="5">C24+D24+F24</f>
        <v>4767.4552050013081</v>
      </c>
      <c r="H24" s="101"/>
      <c r="I24" s="440">
        <v>4097.592413950917</v>
      </c>
      <c r="J24" s="562">
        <v>516.45501198399995</v>
      </c>
      <c r="K24" s="562"/>
      <c r="L24" s="440">
        <v>573.80745330819298</v>
      </c>
      <c r="M24" s="440">
        <f t="shared" ref="M24:M32" si="6">I24+J24+L24</f>
        <v>5187.8548792431093</v>
      </c>
      <c r="N24" s="409"/>
      <c r="O24" s="410">
        <f t="shared" ref="O24:O29" si="7">+G24/M24-1</f>
        <v>-8.1035357392868379E-2</v>
      </c>
      <c r="P24" s="119"/>
    </row>
    <row r="25" spans="1:16" ht="18" customHeight="1" x14ac:dyDescent="0.25">
      <c r="A25" s="432" t="s">
        <v>73</v>
      </c>
      <c r="B25" s="429"/>
      <c r="C25" s="500">
        <v>658.71104621819495</v>
      </c>
      <c r="D25" s="569">
        <v>39.276680000712005</v>
      </c>
      <c r="E25" s="569">
        <v>216.32425384993297</v>
      </c>
      <c r="F25" s="500">
        <v>47.753131176999005</v>
      </c>
      <c r="G25" s="484">
        <f>C25+D25+F25</f>
        <v>745.74085739590589</v>
      </c>
      <c r="H25" s="417"/>
      <c r="I25" s="500">
        <v>642.06654128683897</v>
      </c>
      <c r="J25" s="569">
        <v>34.715546999902003</v>
      </c>
      <c r="K25" s="569">
        <v>216.32425384993297</v>
      </c>
      <c r="L25" s="500">
        <v>49.895684130075963</v>
      </c>
      <c r="M25" s="484">
        <f>I25+J25+L25</f>
        <v>726.67777241681699</v>
      </c>
      <c r="N25" s="409"/>
      <c r="O25" s="412">
        <f>+G25/M25-1</f>
        <v>2.6233202256466415E-2</v>
      </c>
      <c r="P25" s="118"/>
    </row>
    <row r="26" spans="1:16" ht="18" customHeight="1" thickBot="1" x14ac:dyDescent="0.3">
      <c r="A26" s="433" t="s">
        <v>154</v>
      </c>
      <c r="B26" s="429"/>
      <c r="C26" s="445">
        <v>528.584287091737</v>
      </c>
      <c r="D26" s="564">
        <v>29.100802998382001</v>
      </c>
      <c r="E26" s="564"/>
      <c r="F26" s="441">
        <v>112.00989961359701</v>
      </c>
      <c r="G26" s="441">
        <f t="shared" si="5"/>
        <v>669.69498970371603</v>
      </c>
      <c r="H26" s="101"/>
      <c r="I26" s="441">
        <v>527.49529501185111</v>
      </c>
      <c r="J26" s="564">
        <v>30.182387001784001</v>
      </c>
      <c r="K26" s="564"/>
      <c r="L26" s="441">
        <v>112.17497050292398</v>
      </c>
      <c r="M26" s="441">
        <f t="shared" si="6"/>
        <v>669.85265251655915</v>
      </c>
      <c r="N26" s="409"/>
      <c r="O26" s="414">
        <f t="shared" si="7"/>
        <v>-2.3536939392687639E-4</v>
      </c>
      <c r="P26" s="118"/>
    </row>
    <row r="27" spans="1:16" ht="18" customHeight="1" thickBot="1" x14ac:dyDescent="0.3">
      <c r="A27" s="434" t="str">
        <f>+A10</f>
        <v>México y Centroamérica</v>
      </c>
      <c r="B27" s="435"/>
      <c r="C27" s="442">
        <v>4900.9611610285328</v>
      </c>
      <c r="D27" s="566">
        <v>550.78019199309404</v>
      </c>
      <c r="E27" s="566"/>
      <c r="F27" s="443">
        <v>731.14969907930299</v>
      </c>
      <c r="G27" s="443">
        <f t="shared" si="5"/>
        <v>6182.8910521009302</v>
      </c>
      <c r="H27" s="417"/>
      <c r="I27" s="442">
        <v>5267.1542502496077</v>
      </c>
      <c r="J27" s="565">
        <v>581.35294598568601</v>
      </c>
      <c r="K27" s="565"/>
      <c r="L27" s="443">
        <v>735.87810794119298</v>
      </c>
      <c r="M27" s="443">
        <f t="shared" si="6"/>
        <v>6584.3853041764869</v>
      </c>
      <c r="N27" s="419"/>
      <c r="O27" s="420">
        <f t="shared" si="7"/>
        <v>-6.0976725013478172E-2</v>
      </c>
      <c r="P27" s="118"/>
    </row>
    <row r="28" spans="1:16" ht="18" customHeight="1" x14ac:dyDescent="0.25">
      <c r="A28" s="431" t="str">
        <f>+A11</f>
        <v>Colombia</v>
      </c>
      <c r="B28" s="436"/>
      <c r="C28" s="440">
        <v>916.79441608182788</v>
      </c>
      <c r="D28" s="562">
        <v>194.89039583051999</v>
      </c>
      <c r="E28" s="562"/>
      <c r="F28" s="444">
        <v>93.596046087662017</v>
      </c>
      <c r="G28" s="444">
        <f t="shared" si="5"/>
        <v>1205.2808580000099</v>
      </c>
      <c r="H28" s="101"/>
      <c r="I28" s="440">
        <v>954.39505116046212</v>
      </c>
      <c r="J28" s="567">
        <v>204.75554963550499</v>
      </c>
      <c r="K28" s="567"/>
      <c r="L28" s="444">
        <v>124.24871689037198</v>
      </c>
      <c r="M28" s="444">
        <f t="shared" si="6"/>
        <v>1283.3993176863391</v>
      </c>
      <c r="N28" s="409"/>
      <c r="O28" s="421">
        <f t="shared" si="7"/>
        <v>-6.086839739572103E-2</v>
      </c>
      <c r="P28" s="118"/>
    </row>
    <row r="29" spans="1:16" ht="18" customHeight="1" x14ac:dyDescent="0.25">
      <c r="A29" s="437" t="s">
        <v>170</v>
      </c>
      <c r="B29" s="436"/>
      <c r="C29" s="440">
        <v>3176.7091853009997</v>
      </c>
      <c r="D29" s="562">
        <v>360.84340143200001</v>
      </c>
      <c r="E29" s="562"/>
      <c r="F29" s="440">
        <v>558.93421069600004</v>
      </c>
      <c r="G29" s="440">
        <f t="shared" si="5"/>
        <v>4096.486797429</v>
      </c>
      <c r="H29" s="101"/>
      <c r="I29" s="440">
        <v>3059.111276913</v>
      </c>
      <c r="J29" s="562">
        <v>343.56182364</v>
      </c>
      <c r="K29" s="562"/>
      <c r="L29" s="440">
        <v>551.76771042299993</v>
      </c>
      <c r="M29" s="440">
        <f t="shared" si="6"/>
        <v>3954.4408109759997</v>
      </c>
      <c r="N29" s="409"/>
      <c r="O29" s="412">
        <f t="shared" si="7"/>
        <v>3.5920625252181093E-2</v>
      </c>
      <c r="P29" s="118"/>
    </row>
    <row r="30" spans="1:16" ht="18" customHeight="1" x14ac:dyDescent="0.25">
      <c r="A30" s="438" t="str">
        <f>+A13</f>
        <v>Argentina</v>
      </c>
      <c r="B30" s="436"/>
      <c r="C30" s="440">
        <v>312.09001999799995</v>
      </c>
      <c r="D30" s="562">
        <v>65.768517000000003</v>
      </c>
      <c r="E30" s="562"/>
      <c r="F30" s="440">
        <v>68.277265002000007</v>
      </c>
      <c r="G30" s="440">
        <f t="shared" si="5"/>
        <v>446.13580200000001</v>
      </c>
      <c r="H30" s="101"/>
      <c r="I30" s="440">
        <v>286.64167057999998</v>
      </c>
      <c r="J30" s="562">
        <v>58.400723999999997</v>
      </c>
      <c r="K30" s="562"/>
      <c r="L30" s="440">
        <v>48.568173000000002</v>
      </c>
      <c r="M30" s="440">
        <f t="shared" si="6"/>
        <v>393.61056757999995</v>
      </c>
      <c r="N30" s="409"/>
      <c r="O30" s="412">
        <f>+G30/M30-1</f>
        <v>0.13344467538800142</v>
      </c>
      <c r="P30" s="118"/>
    </row>
    <row r="31" spans="1:16" ht="18" customHeight="1" thickBot="1" x14ac:dyDescent="0.3">
      <c r="A31" s="439" t="str">
        <f>+A14</f>
        <v>Uruguay</v>
      </c>
      <c r="B31" s="436"/>
      <c r="C31" s="445">
        <v>94.617499000000009</v>
      </c>
      <c r="D31" s="563">
        <v>14.645603999999999</v>
      </c>
      <c r="E31" s="563"/>
      <c r="F31" s="441">
        <v>13.607745999999999</v>
      </c>
      <c r="G31" s="445">
        <f t="shared" si="5"/>
        <v>122.87084899999999</v>
      </c>
      <c r="H31" s="101"/>
      <c r="I31" s="445">
        <v>91.046892130000003</v>
      </c>
      <c r="J31" s="564">
        <v>12.684355999999999</v>
      </c>
      <c r="K31" s="564"/>
      <c r="L31" s="441">
        <v>11.180873</v>
      </c>
      <c r="M31" s="445">
        <f t="shared" si="6"/>
        <v>114.91212113</v>
      </c>
      <c r="N31" s="409"/>
      <c r="O31" s="412">
        <f>+G31/M31-1</f>
        <v>6.9259254739509002E-2</v>
      </c>
      <c r="P31" s="118"/>
    </row>
    <row r="32" spans="1:16" ht="17.45" customHeight="1" thickBot="1" x14ac:dyDescent="0.3">
      <c r="A32" s="434" t="str">
        <f>+A15</f>
        <v>Sudamérica</v>
      </c>
      <c r="B32" s="435"/>
      <c r="C32" s="442">
        <v>4500.2111203808272</v>
      </c>
      <c r="D32" s="564">
        <v>636.14791826252008</v>
      </c>
      <c r="E32" s="564"/>
      <c r="F32" s="442">
        <v>734.41526778566208</v>
      </c>
      <c r="G32" s="441">
        <f t="shared" si="5"/>
        <v>5870.7743064290089</v>
      </c>
      <c r="H32" s="417"/>
      <c r="I32" s="442">
        <v>4391.1948907834621</v>
      </c>
      <c r="J32" s="565">
        <v>619.40245327550497</v>
      </c>
      <c r="K32" s="565"/>
      <c r="L32" s="443">
        <v>735.7654733133719</v>
      </c>
      <c r="M32" s="442">
        <f t="shared" si="6"/>
        <v>5746.3628173723391</v>
      </c>
      <c r="N32" s="419"/>
      <c r="O32" s="420">
        <f>+G32/M32-1</f>
        <v>2.1650475789755319E-2</v>
      </c>
    </row>
    <row r="33" spans="1:15" ht="24.95" customHeight="1" thickBot="1" x14ac:dyDescent="0.3">
      <c r="A33" s="451" t="str">
        <f>+A16</f>
        <v>TOTAL</v>
      </c>
      <c r="B33" s="456"/>
      <c r="C33" s="423">
        <f>+C32+C27</f>
        <v>9401.1722814093591</v>
      </c>
      <c r="D33" s="560">
        <f t="shared" ref="D33:E33" si="8">+D32+D27</f>
        <v>1186.9281102556142</v>
      </c>
      <c r="E33" s="560">
        <f t="shared" si="8"/>
        <v>0</v>
      </c>
      <c r="F33" s="423">
        <f>+F32+F27</f>
        <v>1465.5649668649651</v>
      </c>
      <c r="G33" s="446">
        <f>+G32+G27</f>
        <v>12053.665358529939</v>
      </c>
      <c r="H33" s="101"/>
      <c r="I33" s="423">
        <f>+I32+I27</f>
        <v>9658.3491410330698</v>
      </c>
      <c r="J33" s="560">
        <f t="shared" ref="J33:K33" si="9">+J32+J27</f>
        <v>1200.7553992611911</v>
      </c>
      <c r="K33" s="560">
        <f t="shared" si="9"/>
        <v>0</v>
      </c>
      <c r="L33" s="447">
        <f>+L32+L27</f>
        <v>1471.6435812545649</v>
      </c>
      <c r="M33" s="423">
        <f>+M32+M27</f>
        <v>12330.748121548826</v>
      </c>
      <c r="N33" s="409"/>
      <c r="O33" s="424">
        <f>+G33/M33-1</f>
        <v>-2.2470880135380122E-2</v>
      </c>
    </row>
    <row r="34" spans="1:15" ht="18" customHeight="1" x14ac:dyDescent="0.25">
      <c r="K34" s="561"/>
      <c r="L34" s="561"/>
    </row>
    <row r="35" spans="1:15" ht="18" customHeight="1" x14ac:dyDescent="0.25">
      <c r="A35" s="448" t="s">
        <v>85</v>
      </c>
      <c r="B35" s="448"/>
      <c r="C35" s="448"/>
      <c r="D35" s="448"/>
      <c r="E35" s="448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30" customHeight="1" thickBot="1" x14ac:dyDescent="0.3">
      <c r="A36" s="457" t="s">
        <v>9</v>
      </c>
      <c r="C36" s="502" t="str">
        <f>C22</f>
        <v>Acumulado 2025</v>
      </c>
      <c r="D36" s="502" t="str">
        <f>I22</f>
        <v>Acumulado 2024</v>
      </c>
      <c r="E36" s="499" t="s">
        <v>64</v>
      </c>
    </row>
    <row r="37" spans="1:15" ht="18" customHeight="1" x14ac:dyDescent="0.25">
      <c r="A37" s="459" t="s">
        <v>67</v>
      </c>
      <c r="B37" s="117"/>
      <c r="C37" s="460">
        <v>67891.67551671002</v>
      </c>
      <c r="D37" s="461">
        <v>68328.194033840002</v>
      </c>
      <c r="E37" s="129">
        <f t="shared" ref="E37:E44" si="10">+C37/D37-1</f>
        <v>-6.3885563390391198E-3</v>
      </c>
    </row>
    <row r="38" spans="1:15" ht="18" customHeight="1" x14ac:dyDescent="0.25">
      <c r="A38" s="462" t="s">
        <v>73</v>
      </c>
      <c r="B38" s="117"/>
      <c r="C38" s="128">
        <v>8631.0478437094698</v>
      </c>
      <c r="D38" s="463">
        <v>7244.0939235595288</v>
      </c>
      <c r="E38" s="464">
        <f t="shared" si="10"/>
        <v>0.1914599582480887</v>
      </c>
    </row>
    <row r="39" spans="1:15" ht="18" customHeight="1" thickBot="1" x14ac:dyDescent="0.3">
      <c r="A39" s="465" t="s">
        <v>154</v>
      </c>
      <c r="B39" s="117"/>
      <c r="C39" s="466">
        <v>8452.3775936219299</v>
      </c>
      <c r="D39" s="466">
        <v>7338.4749007169066</v>
      </c>
      <c r="E39" s="467">
        <f t="shared" si="10"/>
        <v>0.15178939874771591</v>
      </c>
    </row>
    <row r="40" spans="1:15" ht="18" customHeight="1" thickBot="1" x14ac:dyDescent="0.3">
      <c r="A40" s="468" t="s">
        <v>5</v>
      </c>
      <c r="B40" s="469"/>
      <c r="C40" s="470">
        <v>84975.100954041423</v>
      </c>
      <c r="D40" s="471">
        <v>82910.762858116432</v>
      </c>
      <c r="E40" s="472">
        <f>+C40/D40-1</f>
        <v>2.48983126528175E-2</v>
      </c>
    </row>
    <row r="41" spans="1:15" ht="18" customHeight="1" x14ac:dyDescent="0.25">
      <c r="A41" s="462" t="s">
        <v>68</v>
      </c>
      <c r="B41" s="117"/>
      <c r="C41" s="460">
        <v>10748.309526461895</v>
      </c>
      <c r="D41" s="461">
        <v>9668.4304028556908</v>
      </c>
      <c r="E41" s="473">
        <f t="shared" si="10"/>
        <v>0.11169125479635755</v>
      </c>
    </row>
    <row r="42" spans="1:15" ht="18" customHeight="1" x14ac:dyDescent="0.25">
      <c r="A42" s="437" t="s">
        <v>171</v>
      </c>
      <c r="B42" s="117"/>
      <c r="C42" s="128">
        <v>38668.412867427542</v>
      </c>
      <c r="D42" s="463">
        <v>34279.475237927174</v>
      </c>
      <c r="E42" s="464">
        <f t="shared" si="10"/>
        <v>0.12803397948882256</v>
      </c>
    </row>
    <row r="43" spans="1:15" ht="18" customHeight="1" x14ac:dyDescent="0.25">
      <c r="A43" s="437" t="s">
        <v>70</v>
      </c>
      <c r="B43" s="117"/>
      <c r="C43" s="474">
        <v>5716.0517541406207</v>
      </c>
      <c r="D43" s="463">
        <v>4730.4783401075565</v>
      </c>
      <c r="E43" s="464">
        <f t="shared" si="10"/>
        <v>0.20834540255196576</v>
      </c>
    </row>
    <row r="44" spans="1:15" ht="17.45" customHeight="1" thickBot="1" x14ac:dyDescent="0.3">
      <c r="A44" s="462" t="s">
        <v>75</v>
      </c>
      <c r="B44" s="117"/>
      <c r="C44" s="475">
        <v>2594.640500929414</v>
      </c>
      <c r="D44" s="466">
        <v>2095.9203159716326</v>
      </c>
      <c r="E44" s="467">
        <f t="shared" si="10"/>
        <v>0.2379480656575359</v>
      </c>
    </row>
    <row r="45" spans="1:15" ht="21" customHeight="1" thickBot="1" x14ac:dyDescent="0.3">
      <c r="A45" s="476" t="s">
        <v>6</v>
      </c>
      <c r="B45" s="469"/>
      <c r="C45" s="470">
        <v>57727.414648959471</v>
      </c>
      <c r="D45" s="477">
        <v>50774.30429686205</v>
      </c>
      <c r="E45" s="478">
        <f>+C45/D45-1</f>
        <v>0.13694151891170536</v>
      </c>
      <c r="G45" s="121"/>
    </row>
    <row r="46" spans="1:15" ht="19.899999999999999" customHeight="1" thickBot="1" x14ac:dyDescent="0.3">
      <c r="A46" s="451" t="str">
        <f>A33</f>
        <v>TOTAL</v>
      </c>
      <c r="B46" s="479"/>
      <c r="C46" s="480">
        <f>+C40+C45</f>
        <v>142702.51560300088</v>
      </c>
      <c r="D46" s="481">
        <f>+D40+D45</f>
        <v>133685.06715497849</v>
      </c>
      <c r="E46" s="482">
        <f>+C46/D46-1</f>
        <v>6.7452922304094276E-2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2" t="s">
        <v>172</v>
      </c>
      <c r="C48" s="101"/>
      <c r="D48" s="101"/>
      <c r="E48" s="101"/>
    </row>
    <row r="49" spans="1:1" ht="13.9" customHeight="1" x14ac:dyDescent="0.2">
      <c r="A49" s="122" t="s">
        <v>192</v>
      </c>
    </row>
    <row r="50" spans="1:1" ht="11.1" customHeight="1" x14ac:dyDescent="0.25">
      <c r="A50" s="130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K34:L34"/>
  </mergeCells>
  <pageMargins left="0.7" right="0.7" top="0.75" bottom="0.75" header="0.3" footer="0.3"/>
  <pageSetup orientation="portrait" r:id="rId1"/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2025-07-22T16:00:01Z</dcterms:modified>
</cp:coreProperties>
</file>