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ustomProperty4.bin" ContentType="application/vnd.openxmlformats-officedocument.spreadsheetml.customProperty"/>
  <Override PartName="/xl/drawings/drawing2.xml" ContentType="application/vnd.openxmlformats-officedocument.drawing+xml"/>
  <Override PartName="/xl/embeddings/oleObject2.bin" ContentType="application/vnd.openxmlformats-officedocument.oleObject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cocacolafemsa-my.sharepoint.com/personal/jorge_collazo_kof_com_mx/Documents/Investor Relations/Reportes Trimestrales/2024/4Q24/15. Formato PR/Financial Statements Valores/"/>
    </mc:Choice>
  </mc:AlternateContent>
  <xr:revisionPtr revIDLastSave="2" documentId="8_{1F37A197-94DA-4D36-9D78-9B0FFD32BA20}" xr6:coauthVersionLast="47" xr6:coauthVersionMax="47" xr10:uidLastSave="{D1ADB404-F19E-49B3-BC57-F2F1B079BE21}"/>
  <bookViews>
    <workbookView xWindow="-120" yWindow="-120" windowWidth="29040" windowHeight="17520" xr2:uid="{00000000-000D-0000-FFFF-FFFF00000000}"/>
  </bookViews>
  <sheets>
    <sheet name="Carátula" sheetId="1" r:id="rId1"/>
    <sheet name="Resumen por división" sheetId="2" r:id="rId2"/>
    <sheet name="Balance Consolidado" sheetId="3" r:id="rId3"/>
    <sheet name="KOF Consolidado" sheetId="4" r:id="rId4"/>
    <sheet name="Div Mex&amp;CA" sheetId="5" r:id="rId5"/>
    <sheet name="Div Sud" sheetId="6" r:id="rId6"/>
    <sheet name="Macroeconómicos" sheetId="7" r:id="rId7"/>
    <sheet name="Volumen T" sheetId="10" r:id="rId8"/>
    <sheet name="Volumen Acumulado" sheetId="11" r:id="rId9"/>
  </sheets>
  <definedNames>
    <definedName name="ebitdaprom">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1" l="1"/>
  <c r="D25" i="11"/>
  <c r="N31" i="4" l="1"/>
  <c r="N28" i="4"/>
  <c r="N21" i="4"/>
  <c r="N19" i="4"/>
  <c r="K12" i="4"/>
  <c r="N11" i="4"/>
  <c r="N10" i="4"/>
  <c r="D20" i="4"/>
  <c r="D16" i="4"/>
  <c r="G14" i="4"/>
  <c r="G13" i="4"/>
  <c r="D12" i="4"/>
  <c r="G7" i="4"/>
  <c r="K32" i="4"/>
  <c r="N29" i="4"/>
  <c r="G23" i="4"/>
  <c r="D18" i="4"/>
  <c r="D13" i="4"/>
  <c r="G32" i="4" l="1"/>
  <c r="F33" i="4"/>
  <c r="N15" i="4"/>
  <c r="N8" i="4"/>
  <c r="N22" i="4"/>
  <c r="N33" i="4"/>
  <c r="G25" i="4"/>
  <c r="N14" i="4"/>
  <c r="N23" i="4"/>
  <c r="D33" i="4"/>
  <c r="N7" i="4"/>
  <c r="F14" i="4"/>
  <c r="N17" i="4"/>
  <c r="G10" i="4"/>
  <c r="D15" i="4"/>
  <c r="D19" i="4"/>
  <c r="F40" i="3"/>
  <c r="M20" i="4"/>
  <c r="G17" i="4"/>
  <c r="G27" i="4"/>
  <c r="N25" i="4"/>
  <c r="K16" i="4"/>
  <c r="K14" i="4"/>
  <c r="G8" i="4"/>
  <c r="K19" i="4"/>
  <c r="K13" i="4"/>
  <c r="M32" i="4"/>
  <c r="F19" i="4"/>
  <c r="G11" i="4"/>
  <c r="N9" i="4"/>
  <c r="N18" i="4"/>
  <c r="F18" i="4"/>
  <c r="F15" i="4"/>
  <c r="G9" i="4"/>
  <c r="F12" i="4"/>
  <c r="N32" i="4"/>
  <c r="M12" i="4"/>
  <c r="F32" i="4"/>
  <c r="M19" i="4"/>
  <c r="M15" i="4"/>
  <c r="M13" i="4"/>
  <c r="M18" i="4"/>
  <c r="G18" i="4"/>
  <c r="G28" i="4"/>
  <c r="K15" i="4"/>
  <c r="G31" i="4"/>
  <c r="G29" i="4"/>
  <c r="G21" i="4"/>
  <c r="F13" i="4"/>
  <c r="N27" i="4"/>
  <c r="G15" i="4"/>
  <c r="N12" i="4"/>
  <c r="K20" i="4"/>
  <c r="K18" i="4"/>
  <c r="D14" i="4"/>
  <c r="G22" i="4"/>
  <c r="M14" i="4"/>
  <c r="K33" i="4"/>
  <c r="N13" i="4"/>
  <c r="D32" i="4"/>
  <c r="G12" i="4"/>
  <c r="M33" i="4"/>
  <c r="F20" i="4"/>
  <c r="D36" i="10" l="1"/>
  <c r="C36" i="10"/>
  <c r="J5" i="6"/>
  <c r="C5" i="6"/>
  <c r="G8" i="11" l="1"/>
  <c r="K13" i="6"/>
  <c r="K12" i="6"/>
  <c r="K19" i="5"/>
  <c r="K16" i="5"/>
  <c r="M14" i="5"/>
  <c r="K14" i="5"/>
  <c r="K13" i="5"/>
  <c r="M12" i="5"/>
  <c r="K12" i="5"/>
  <c r="I22" i="11"/>
  <c r="C22" i="11"/>
  <c r="I22" i="10"/>
  <c r="C22" i="10"/>
  <c r="L35" i="4"/>
  <c r="J35" i="4"/>
  <c r="E35" i="4"/>
  <c r="C35" i="4"/>
  <c r="K15" i="5" l="1"/>
  <c r="M15" i="5"/>
  <c r="K20" i="5"/>
  <c r="K18" i="5"/>
  <c r="M13" i="5"/>
  <c r="G25" i="11"/>
  <c r="R23" i="11" s="1"/>
  <c r="M25" i="11"/>
  <c r="M8" i="11"/>
  <c r="C45" i="11" l="1"/>
  <c r="E38" i="11"/>
  <c r="E44" i="11"/>
  <c r="D45" i="11"/>
  <c r="D40" i="11"/>
  <c r="E43" i="11"/>
  <c r="E37" i="11"/>
  <c r="E42" i="11"/>
  <c r="E39" i="11"/>
  <c r="E41" i="11"/>
  <c r="D46" i="11" l="1"/>
  <c r="E45" i="11"/>
  <c r="C40" i="11"/>
  <c r="C46" i="11" s="1"/>
  <c r="E46" i="11" l="1"/>
  <c r="E40" i="11"/>
  <c r="K33" i="11"/>
  <c r="E33" i="11"/>
  <c r="O25" i="11" l="1"/>
  <c r="G32" i="11"/>
  <c r="F33" i="11"/>
  <c r="G24" i="11"/>
  <c r="M29" i="11"/>
  <c r="M30" i="11"/>
  <c r="M28" i="11"/>
  <c r="M32" i="11"/>
  <c r="G26" i="11"/>
  <c r="M27" i="11"/>
  <c r="G29" i="11"/>
  <c r="D33" i="11"/>
  <c r="M24" i="11"/>
  <c r="G30" i="11"/>
  <c r="G31" i="11"/>
  <c r="J33" i="11"/>
  <c r="M26" i="11"/>
  <c r="L33" i="11"/>
  <c r="G28" i="11"/>
  <c r="M31" i="11"/>
  <c r="G27" i="11"/>
  <c r="I33" i="11"/>
  <c r="C33" i="11"/>
  <c r="M12" i="6"/>
  <c r="F12" i="5"/>
  <c r="G40" i="4"/>
  <c r="G33" i="11" l="1"/>
  <c r="O32" i="11"/>
  <c r="O31" i="11"/>
  <c r="O26" i="11"/>
  <c r="M18" i="5"/>
  <c r="G38" i="4"/>
  <c r="G39" i="4"/>
  <c r="O24" i="11"/>
  <c r="M33" i="11"/>
  <c r="O33" i="11" s="1"/>
  <c r="F15" i="5"/>
  <c r="K15" i="6"/>
  <c r="O30" i="11"/>
  <c r="G36" i="4"/>
  <c r="G37" i="4"/>
  <c r="G12" i="5"/>
  <c r="F13" i="5"/>
  <c r="O29" i="11"/>
  <c r="D16" i="5"/>
  <c r="M36" i="4"/>
  <c r="K39" i="4"/>
  <c r="F36" i="4"/>
  <c r="G9" i="5"/>
  <c r="D18" i="5"/>
  <c r="D18" i="6"/>
  <c r="O27" i="11"/>
  <c r="K19" i="6"/>
  <c r="M14" i="6"/>
  <c r="O28" i="11"/>
  <c r="D16" i="6"/>
  <c r="D12" i="5"/>
  <c r="M19" i="5"/>
  <c r="F39" i="4"/>
  <c r="N40" i="4"/>
  <c r="G9" i="6"/>
  <c r="M13" i="6"/>
  <c r="K16" i="6"/>
  <c r="D14" i="6"/>
  <c r="D19" i="6"/>
  <c r="F14" i="6"/>
  <c r="D15" i="6"/>
  <c r="D20" i="6"/>
  <c r="F14" i="5"/>
  <c r="M20" i="6"/>
  <c r="F19" i="5"/>
  <c r="F18" i="6"/>
  <c r="D13" i="6"/>
  <c r="M15" i="6"/>
  <c r="M18" i="6"/>
  <c r="M39" i="4"/>
  <c r="N9" i="5"/>
  <c r="M20" i="5"/>
  <c r="F19" i="6"/>
  <c r="D13" i="5"/>
  <c r="D12" i="6"/>
  <c r="K18" i="6"/>
  <c r="K20" i="6"/>
  <c r="N14" i="5"/>
  <c r="D20" i="5"/>
  <c r="M19" i="6"/>
  <c r="D39" i="4"/>
  <c r="F20" i="5"/>
  <c r="F13" i="6"/>
  <c r="F15" i="6"/>
  <c r="D36" i="4"/>
  <c r="K14" i="6"/>
  <c r="M16" i="6"/>
  <c r="K36" i="4"/>
  <c r="D14" i="5"/>
  <c r="D15" i="5"/>
  <c r="F18" i="5"/>
  <c r="D19" i="5"/>
  <c r="N9" i="6"/>
  <c r="F20" i="6"/>
  <c r="F12" i="6"/>
  <c r="F16" i="6"/>
  <c r="G14" i="5"/>
  <c r="N12" i="5"/>
  <c r="A33" i="11" l="1"/>
  <c r="A46" i="11" s="1"/>
  <c r="A32" i="11"/>
  <c r="A31" i="11"/>
  <c r="Q28" i="11" s="1"/>
  <c r="R27" i="11"/>
  <c r="A30" i="11"/>
  <c r="A28" i="11"/>
  <c r="Q25" i="11" s="1"/>
  <c r="Z27" i="11"/>
  <c r="Q27" i="11"/>
  <c r="A27" i="11"/>
  <c r="Z26" i="11"/>
  <c r="Q26" i="11"/>
  <c r="Z25" i="11"/>
  <c r="Z24" i="11"/>
  <c r="Q24" i="11"/>
  <c r="Z23" i="11"/>
  <c r="Z22" i="11"/>
  <c r="Q22" i="11"/>
  <c r="O22" i="11"/>
  <c r="M15" i="11"/>
  <c r="G15" i="11"/>
  <c r="M14" i="11"/>
  <c r="G14" i="11"/>
  <c r="M13" i="11"/>
  <c r="G13" i="11"/>
  <c r="Q12" i="11"/>
  <c r="M12" i="11"/>
  <c r="G12" i="11"/>
  <c r="Q11" i="11"/>
  <c r="M11" i="11"/>
  <c r="G11" i="11"/>
  <c r="Q10" i="11"/>
  <c r="L16" i="11"/>
  <c r="K16" i="11"/>
  <c r="J16" i="11"/>
  <c r="M10" i="11"/>
  <c r="G10" i="11"/>
  <c r="F16" i="11"/>
  <c r="E16" i="11"/>
  <c r="D16" i="11"/>
  <c r="C16" i="11"/>
  <c r="Q9" i="11"/>
  <c r="M9" i="11"/>
  <c r="G9" i="11"/>
  <c r="Q8" i="11"/>
  <c r="R7" i="11"/>
  <c r="M7" i="11"/>
  <c r="G7" i="11"/>
  <c r="Q6" i="11"/>
  <c r="M6" i="6"/>
  <c r="M6" i="5"/>
  <c r="O8" i="11" l="1"/>
  <c r="O10" i="11"/>
  <c r="O7" i="11"/>
  <c r="R6" i="11"/>
  <c r="O11" i="11"/>
  <c r="R9" i="11"/>
  <c r="O12" i="11"/>
  <c r="R10" i="11"/>
  <c r="O13" i="11"/>
  <c r="R11" i="11"/>
  <c r="O14" i="11"/>
  <c r="R12" i="11"/>
  <c r="O15" i="11"/>
  <c r="R28" i="11"/>
  <c r="R8" i="11"/>
  <c r="O9" i="11"/>
  <c r="R22" i="11"/>
  <c r="G16" i="11"/>
  <c r="R26" i="11"/>
  <c r="R24" i="11"/>
  <c r="R25" i="11"/>
  <c r="I16" i="11"/>
  <c r="M16" i="11" s="1"/>
  <c r="O16" i="11" l="1"/>
  <c r="R29" i="11"/>
  <c r="S22" i="11" s="1"/>
  <c r="K35" i="4" l="1"/>
  <c r="M35" i="4" s="1"/>
  <c r="F48" i="2" l="1"/>
  <c r="E48" i="2"/>
  <c r="F39" i="2"/>
  <c r="E39" i="2"/>
  <c r="C51" i="2"/>
  <c r="C50" i="2"/>
  <c r="C49" i="2"/>
  <c r="C48" i="2"/>
  <c r="C42" i="2"/>
  <c r="C41" i="2"/>
  <c r="C40" i="2"/>
  <c r="C39" i="2"/>
  <c r="K5" i="1" l="1"/>
  <c r="J5" i="1"/>
  <c r="G5" i="1"/>
  <c r="H5" i="1"/>
  <c r="E5" i="1"/>
  <c r="D5" i="1"/>
  <c r="N5" i="1" l="1"/>
  <c r="J33" i="10"/>
  <c r="F33" i="10"/>
  <c r="M25" i="10"/>
  <c r="G25" i="10"/>
  <c r="R23" i="10" s="1"/>
  <c r="L16" i="10"/>
  <c r="K16" i="10"/>
  <c r="J16" i="10"/>
  <c r="C16" i="10"/>
  <c r="G8" i="10"/>
  <c r="R7" i="10" s="1"/>
  <c r="G34" i="7"/>
  <c r="L20" i="3"/>
  <c r="L19" i="3"/>
  <c r="L16" i="3"/>
  <c r="L12" i="3"/>
  <c r="L8" i="3"/>
  <c r="F19" i="3"/>
  <c r="F18" i="3"/>
  <c r="F15" i="3"/>
  <c r="F13" i="3"/>
  <c r="F11" i="3"/>
  <c r="L15" i="3"/>
  <c r="M5" i="1"/>
  <c r="C10" i="1"/>
  <c r="C11" i="1"/>
  <c r="C12" i="1"/>
  <c r="F10" i="3" l="1"/>
  <c r="F22" i="3"/>
  <c r="L11" i="3"/>
  <c r="G28" i="10"/>
  <c r="G29" i="10"/>
  <c r="G31" i="10"/>
  <c r="G12" i="10"/>
  <c r="L17" i="3"/>
  <c r="L21" i="3"/>
  <c r="F9" i="3"/>
  <c r="F17" i="3"/>
  <c r="F21" i="3"/>
  <c r="L10" i="3"/>
  <c r="L14" i="3"/>
  <c r="L22" i="3"/>
  <c r="M28" i="10"/>
  <c r="M31" i="10"/>
  <c r="K33" i="10"/>
  <c r="M12" i="10"/>
  <c r="C33" i="10"/>
  <c r="D33" i="10"/>
  <c r="E33" i="10"/>
  <c r="G11" i="10"/>
  <c r="E16" i="10"/>
  <c r="F12" i="3"/>
  <c r="F16" i="3"/>
  <c r="F20" i="3"/>
  <c r="L9" i="3"/>
  <c r="L33" i="10"/>
  <c r="M24" i="10"/>
  <c r="G30" i="10"/>
  <c r="G15" i="10"/>
  <c r="G24" i="10"/>
  <c r="M27" i="10"/>
  <c r="M29" i="10"/>
  <c r="M30" i="10"/>
  <c r="G32" i="10"/>
  <c r="D16" i="10"/>
  <c r="M26" i="10"/>
  <c r="M32" i="10"/>
  <c r="M13" i="10"/>
  <c r="M10" i="10"/>
  <c r="M15" i="10"/>
  <c r="M14" i="10"/>
  <c r="G7" i="10"/>
  <c r="R6" i="10" s="1"/>
  <c r="G14" i="10"/>
  <c r="M11" i="10"/>
  <c r="M7" i="10"/>
  <c r="G13" i="10"/>
  <c r="F16" i="10"/>
  <c r="O25" i="10"/>
  <c r="G26" i="10"/>
  <c r="G27" i="10"/>
  <c r="I33" i="10"/>
  <c r="G9" i="10"/>
  <c r="G10" i="10"/>
  <c r="I16" i="10"/>
  <c r="M16" i="10" s="1"/>
  <c r="O32" i="10" l="1"/>
  <c r="O12" i="10"/>
  <c r="O29" i="10"/>
  <c r="O28" i="10"/>
  <c r="O31" i="10"/>
  <c r="O11" i="10"/>
  <c r="O30" i="10"/>
  <c r="O14" i="10"/>
  <c r="G16" i="10"/>
  <c r="O16" i="10" s="1"/>
  <c r="O24" i="10"/>
  <c r="O26" i="10"/>
  <c r="M33" i="10"/>
  <c r="O27" i="10"/>
  <c r="O15" i="10"/>
  <c r="O13" i="10"/>
  <c r="O10" i="10"/>
  <c r="O7" i="10"/>
  <c r="G33" i="10"/>
  <c r="E38" i="10"/>
  <c r="O33" i="10" l="1"/>
  <c r="E44" i="10"/>
  <c r="E42" i="10" l="1"/>
  <c r="E39" i="10"/>
  <c r="C40" i="10"/>
  <c r="A28" i="10"/>
  <c r="Q25" i="10" s="1"/>
  <c r="A30" i="10"/>
  <c r="Q27" i="10" s="1"/>
  <c r="A32" i="10"/>
  <c r="E41" i="10"/>
  <c r="A33" i="10"/>
  <c r="A46" i="10" s="1"/>
  <c r="Z27" i="10"/>
  <c r="Z26" i="10"/>
  <c r="Z25" i="10"/>
  <c r="Z24" i="10"/>
  <c r="Q24" i="10"/>
  <c r="Z23" i="10"/>
  <c r="Z22" i="10"/>
  <c r="O22" i="10"/>
  <c r="A31" i="10"/>
  <c r="Q28" i="10" s="1"/>
  <c r="Q12" i="10"/>
  <c r="Q26" i="10"/>
  <c r="Q11" i="10"/>
  <c r="Q10" i="10"/>
  <c r="A27" i="10"/>
  <c r="Q8" i="10"/>
  <c r="Q22" i="10"/>
  <c r="R26" i="10" l="1"/>
  <c r="R22" i="10"/>
  <c r="D40" i="10"/>
  <c r="D45" i="10"/>
  <c r="R9" i="10"/>
  <c r="R10" i="10"/>
  <c r="E37" i="10"/>
  <c r="R8" i="10"/>
  <c r="E43" i="10"/>
  <c r="Q9" i="10"/>
  <c r="C45" i="10"/>
  <c r="R24" i="10"/>
  <c r="Q6" i="10"/>
  <c r="R27" i="10" l="1"/>
  <c r="R11" i="10"/>
  <c r="R28" i="10"/>
  <c r="R12" i="10"/>
  <c r="E45" i="10"/>
  <c r="R25" i="10"/>
  <c r="D46" i="10"/>
  <c r="E40" i="10"/>
  <c r="C46" i="10"/>
  <c r="R29" i="10" l="1"/>
  <c r="S22" i="10" s="1"/>
  <c r="E46" i="10"/>
  <c r="F6" i="6" l="1"/>
  <c r="F6" i="5"/>
  <c r="D35" i="4"/>
  <c r="F35" i="4" s="1"/>
  <c r="K6" i="3" l="1"/>
  <c r="J6" i="3"/>
  <c r="C21" i="2"/>
  <c r="C32" i="2" s="1"/>
  <c r="C20" i="2"/>
  <c r="C31" i="2" s="1"/>
  <c r="C19" i="2"/>
  <c r="C30" i="2" s="1"/>
  <c r="C18" i="2"/>
  <c r="C29" i="2" s="1"/>
  <c r="M9" i="10" l="1"/>
  <c r="O9" i="10" s="1"/>
  <c r="M8" i="10"/>
  <c r="O8" i="10" s="1"/>
</calcChain>
</file>

<file path=xl/sharedStrings.xml><?xml version="1.0" encoding="utf-8"?>
<sst xmlns="http://schemas.openxmlformats.org/spreadsheetml/2006/main" count="415" uniqueCount="202">
  <si>
    <t xml:space="preserve"> </t>
  </si>
  <si>
    <t>Ingresos totales</t>
  </si>
  <si>
    <t>Utilidad bruta</t>
  </si>
  <si>
    <t>Utilidad de operación</t>
  </si>
  <si>
    <t>Consolidado</t>
  </si>
  <si>
    <t>México y Centroamérica</t>
  </si>
  <si>
    <t>Sudamérica</t>
  </si>
  <si>
    <t>Coca- Cola FEMSA</t>
  </si>
  <si>
    <t>Δ%</t>
  </si>
  <si>
    <t>Expresado en millones de pesos mexicanos</t>
  </si>
  <si>
    <t xml:space="preserve">Utilidad de operación </t>
  </si>
  <si>
    <t>Resultados consolidados acumulados</t>
  </si>
  <si>
    <t>Resultados de división México y Centroamérica</t>
  </si>
  <si>
    <t>Resultados de división Sudamérica</t>
  </si>
  <si>
    <t>COCA-COLA FEMSA</t>
  </si>
  <si>
    <t>% Var.</t>
  </si>
  <si>
    <t>NA</t>
  </si>
  <si>
    <t>% of Total Debt</t>
  </si>
  <si>
    <t xml:space="preserve">Efectivo, equivalentes de efectivo y valores negociables </t>
  </si>
  <si>
    <t>Total cuentas por cobrar</t>
  </si>
  <si>
    <t>Inventarios</t>
  </si>
  <si>
    <t>Otros activos circulantes</t>
  </si>
  <si>
    <t>Total activos circulantes</t>
  </si>
  <si>
    <t>Propiedad, planta y equipo</t>
  </si>
  <si>
    <t xml:space="preserve">Millones de pesos </t>
  </si>
  <si>
    <t>Participación no controladora</t>
  </si>
  <si>
    <t>Activos</t>
  </si>
  <si>
    <t>Pasivo y capital</t>
  </si>
  <si>
    <t>Capital</t>
  </si>
  <si>
    <t>Mezcla de la deuda</t>
  </si>
  <si>
    <t>Tasa promedio</t>
  </si>
  <si>
    <t>Moneda</t>
  </si>
  <si>
    <t>Pesos mexicanos</t>
  </si>
  <si>
    <t>U.S. dólares</t>
  </si>
  <si>
    <t xml:space="preserve">Pesos colombianos </t>
  </si>
  <si>
    <t>Reales brasileños</t>
  </si>
  <si>
    <t>Deuda total</t>
  </si>
  <si>
    <t>Perfil de vencimiento de deuda</t>
  </si>
  <si>
    <t>ESTADO DE RESULTADOS CONSOLIDADO</t>
  </si>
  <si>
    <r>
      <t xml:space="preserve">Millones de pesos </t>
    </r>
    <r>
      <rPr>
        <b/>
        <vertAlign val="superscript"/>
        <sz val="8"/>
        <color rgb="FF393943"/>
        <rFont val="Calibri"/>
        <family val="2"/>
        <scheme val="minor"/>
      </rPr>
      <t>(1)</t>
    </r>
  </si>
  <si>
    <t>Precio promedio por caja unidad</t>
  </si>
  <si>
    <t>Ventas netas</t>
  </si>
  <si>
    <t xml:space="preserve">Otros ingresos de operación </t>
  </si>
  <si>
    <t>Costo de ventas</t>
  </si>
  <si>
    <t xml:space="preserve">Gastos de operación </t>
  </si>
  <si>
    <t xml:space="preserve">Otros gastos operativos, neto </t>
  </si>
  <si>
    <t xml:space="preserve">Otro gastos no operativos, neto </t>
  </si>
  <si>
    <t xml:space="preserve">Gastos financieros </t>
  </si>
  <si>
    <t>Productos financieros</t>
  </si>
  <si>
    <t xml:space="preserve">Gastos financieros, neto </t>
  </si>
  <si>
    <t xml:space="preserve">Pérdida (utilidad) cambiaria </t>
  </si>
  <si>
    <t xml:space="preserve">(Utilidad) pérdida por posición monetaria en subsidiarias hiperinflacionarias </t>
  </si>
  <si>
    <t xml:space="preserve">(Utilidad) pérdida en instrumentos financieros </t>
  </si>
  <si>
    <t>Resultado integral de financiamiento</t>
  </si>
  <si>
    <t>Utilidad antes de impuestos</t>
  </si>
  <si>
    <t>Impuestos</t>
  </si>
  <si>
    <t>Resultado de operaciones discontinuas</t>
  </si>
  <si>
    <t>Utilidad neta consolidada</t>
  </si>
  <si>
    <t>Utilidad neta atribuible a la participación controladora</t>
  </si>
  <si>
    <t xml:space="preserve">Depreciación </t>
  </si>
  <si>
    <t>Amortización y otros cargos virtuales</t>
  </si>
  <si>
    <t xml:space="preserve">División México y Centroamérica </t>
  </si>
  <si>
    <t>RESULTADO DE OPERACIONES</t>
  </si>
  <si>
    <t>División Sudamérica</t>
  </si>
  <si>
    <t>Δ %</t>
  </si>
  <si>
    <t>INFORMACIÓN MACROECONÓMICA</t>
  </si>
  <si>
    <r>
      <t xml:space="preserve">Inflación </t>
    </r>
    <r>
      <rPr>
        <b/>
        <vertAlign val="superscript"/>
        <sz val="10"/>
        <color theme="0"/>
        <rFont val="Calibri"/>
        <family val="2"/>
        <scheme val="minor"/>
      </rPr>
      <t>(1)</t>
    </r>
  </si>
  <si>
    <t>México</t>
  </si>
  <si>
    <t>Colombia</t>
  </si>
  <si>
    <t>Brasil</t>
  </si>
  <si>
    <t>Argentina</t>
  </si>
  <si>
    <t>Costa Rica</t>
  </si>
  <si>
    <t>Panamá</t>
  </si>
  <si>
    <t>Guatemala</t>
  </si>
  <si>
    <t>Nicaragua</t>
  </si>
  <si>
    <t>Uruguay</t>
  </si>
  <si>
    <t>ESTADO DE SITUACIÓN FINANCIERA CONSOLIDADO</t>
  </si>
  <si>
    <r>
      <t xml:space="preserve">Tipo de cambio promedio de cada periodo </t>
    </r>
    <r>
      <rPr>
        <b/>
        <vertAlign val="superscript"/>
        <sz val="10"/>
        <color theme="0"/>
        <rFont val="Calibri"/>
        <family val="2"/>
        <scheme val="minor"/>
      </rPr>
      <t>(2)</t>
    </r>
  </si>
  <si>
    <t>Tipo de cambio trimestral                                             (moneda local por USD)</t>
  </si>
  <si>
    <t>Tipo de cambio de cierre de periodo</t>
  </si>
  <si>
    <t>Tipo de cambio de cierre                                         (moneda local por USD)</t>
  </si>
  <si>
    <r>
      <rPr>
        <i/>
        <vertAlign val="superscript"/>
        <sz val="9"/>
        <rFont val="Calibri"/>
        <family val="2"/>
        <scheme val="minor"/>
      </rPr>
      <t>(2)</t>
    </r>
    <r>
      <rPr>
        <i/>
        <sz val="9"/>
        <rFont val="Calibri"/>
        <family val="2"/>
        <scheme val="minor"/>
      </rPr>
      <t xml:space="preserve"> Tipo de cambio promedio para cada periodo calculado con el promedio de cada mes.</t>
    </r>
  </si>
  <si>
    <t>Total</t>
  </si>
  <si>
    <t>TOTAL</t>
  </si>
  <si>
    <t>A/A</t>
  </si>
  <si>
    <t>Ingresos</t>
  </si>
  <si>
    <t>Refrescos</t>
  </si>
  <si>
    <t>Otros</t>
  </si>
  <si>
    <t xml:space="preserve">Transacciones (millones de transacciones) </t>
  </si>
  <si>
    <r>
      <t>Volumen (milliones de cajas unidad)</t>
    </r>
    <r>
      <rPr>
        <b/>
        <vertAlign val="superscript"/>
        <sz val="8"/>
        <color indexed="8"/>
        <rFont val="Calibri"/>
        <family val="2"/>
        <scheme val="minor"/>
      </rPr>
      <t xml:space="preserve"> </t>
    </r>
  </si>
  <si>
    <r>
      <t xml:space="preserve">Ingresos totales </t>
    </r>
    <r>
      <rPr>
        <b/>
        <vertAlign val="superscript"/>
        <sz val="8"/>
        <color indexed="8"/>
        <rFont val="Calibri"/>
        <family val="2"/>
        <scheme val="minor"/>
      </rPr>
      <t>(2)</t>
    </r>
  </si>
  <si>
    <r>
      <t xml:space="preserve">Método de participación operativo (utilidad) pérdida en los resultados de asociadas </t>
    </r>
    <r>
      <rPr>
        <vertAlign val="superscript"/>
        <sz val="8"/>
        <color indexed="8"/>
        <rFont val="Calibri"/>
        <family val="2"/>
        <scheme val="minor"/>
      </rPr>
      <t>(3)</t>
    </r>
  </si>
  <si>
    <t xml:space="preserve">Transacciones (milliones de transacciones) </t>
  </si>
  <si>
    <r>
      <t>Volumen (milliones de cajas unidad)</t>
    </r>
    <r>
      <rPr>
        <b/>
        <vertAlign val="superscript"/>
        <sz val="9"/>
        <color indexed="8"/>
        <rFont val="Calibri"/>
        <family val="2"/>
        <scheme val="minor"/>
      </rPr>
      <t xml:space="preserve"> </t>
    </r>
  </si>
  <si>
    <r>
      <t>Ingresos totales</t>
    </r>
    <r>
      <rPr>
        <b/>
        <vertAlign val="superscript"/>
        <sz val="9"/>
        <color indexed="8"/>
        <rFont val="Calibri"/>
        <family val="2"/>
        <scheme val="minor"/>
      </rPr>
      <t xml:space="preserve"> </t>
    </r>
    <r>
      <rPr>
        <b/>
        <vertAlign val="superscript"/>
        <sz val="10"/>
        <color indexed="8"/>
        <rFont val="Calibri"/>
        <family val="2"/>
        <scheme val="minor"/>
      </rPr>
      <t>(2)</t>
    </r>
  </si>
  <si>
    <r>
      <t>Método de participación operativo (utilidad) pérdida en los resultados de asociadas</t>
    </r>
    <r>
      <rPr>
        <sz val="10"/>
        <color indexed="8"/>
        <rFont val="Calibri"/>
        <family val="2"/>
        <scheme val="minor"/>
      </rPr>
      <t xml:space="preserve"> </t>
    </r>
    <r>
      <rPr>
        <vertAlign val="superscript"/>
        <sz val="10"/>
        <color indexed="8"/>
        <rFont val="Calibri"/>
        <family val="2"/>
        <scheme val="minor"/>
      </rPr>
      <t>(3)</t>
    </r>
  </si>
  <si>
    <r>
      <rPr>
        <b/>
        <sz val="10"/>
        <color indexed="8"/>
        <rFont val="Calibri"/>
        <family val="2"/>
        <scheme val="minor"/>
      </rPr>
      <t>Utilidad de operación</t>
    </r>
    <r>
      <rPr>
        <b/>
        <vertAlign val="superscript"/>
        <sz val="10"/>
        <color indexed="8"/>
        <rFont val="Calibri"/>
        <family val="2"/>
        <scheme val="minor"/>
      </rPr>
      <t xml:space="preserve"> (4)</t>
    </r>
  </si>
  <si>
    <t>U12M</t>
  </si>
  <si>
    <r>
      <rPr>
        <i/>
        <vertAlign val="superscript"/>
        <sz val="12"/>
        <rFont val="Calibri"/>
        <family val="2"/>
        <scheme val="minor"/>
      </rPr>
      <t>(1)</t>
    </r>
    <r>
      <rPr>
        <i/>
        <sz val="12"/>
        <rFont val="Calibri"/>
        <family val="2"/>
        <scheme val="minor"/>
      </rPr>
      <t xml:space="preserve"> Después del efecto de los swaps de monedas.</t>
    </r>
  </si>
  <si>
    <r>
      <t xml:space="preserve">Deuda neta incluyendo efecto de coberturas </t>
    </r>
    <r>
      <rPr>
        <vertAlign val="superscript"/>
        <sz val="12"/>
        <color rgb="FF000000"/>
        <rFont val="Calibri"/>
        <family val="2"/>
        <scheme val="minor"/>
      </rPr>
      <t>(1)(3)</t>
    </r>
  </si>
  <si>
    <r>
      <t xml:space="preserve">Capitalización </t>
    </r>
    <r>
      <rPr>
        <vertAlign val="superscript"/>
        <sz val="12"/>
        <rFont val="Calibri"/>
        <family val="2"/>
        <scheme val="minor"/>
      </rPr>
      <t>(2)</t>
    </r>
  </si>
  <si>
    <r>
      <rPr>
        <i/>
        <vertAlign val="superscript"/>
        <sz val="12"/>
        <rFont val="Calibri"/>
        <family val="2"/>
        <scheme val="minor"/>
      </rPr>
      <t>(1)</t>
    </r>
    <r>
      <rPr>
        <i/>
        <sz val="12"/>
        <rFont val="Calibri"/>
        <family val="2"/>
        <scheme val="minor"/>
      </rPr>
      <t xml:space="preserve"> Deuda neta = Deuda total - caja</t>
    </r>
  </si>
  <si>
    <r>
      <rPr>
        <i/>
        <vertAlign val="superscript"/>
        <sz val="12"/>
        <rFont val="Calibri"/>
        <family val="2"/>
        <scheme val="minor"/>
      </rPr>
      <t>(3)</t>
    </r>
    <r>
      <rPr>
        <i/>
        <sz val="12"/>
        <rFont val="Calibri"/>
        <family val="2"/>
        <scheme val="minor"/>
      </rPr>
      <t xml:space="preserve">  Después del efecto de los swaps de monedas.</t>
    </r>
  </si>
  <si>
    <t>Δ% Reportado</t>
  </si>
  <si>
    <r>
      <rPr>
        <i/>
        <vertAlign val="superscript"/>
        <sz val="9"/>
        <color theme="1"/>
        <rFont val="Calibri"/>
        <family val="2"/>
        <scheme val="minor"/>
      </rPr>
      <t>(1)</t>
    </r>
    <r>
      <rPr>
        <i/>
        <sz val="9"/>
        <color theme="1"/>
        <rFont val="Calibri"/>
        <family val="2"/>
        <scheme val="minor"/>
      </rPr>
      <t xml:space="preserve"> Fuente: inflación estimada por la compañía basada en información histórica publicada por los Bancos Centrales de cada país.</t>
    </r>
  </si>
  <si>
    <t xml:space="preserve">TRIMESTRAL - VOLUMEN, TRANSACCIONES E INGRESOS </t>
  </si>
  <si>
    <r>
      <t xml:space="preserve">Agua </t>
    </r>
    <r>
      <rPr>
        <vertAlign val="superscript"/>
        <sz val="12"/>
        <color rgb="FFC00000"/>
        <rFont val="Calibri"/>
        <family val="2"/>
        <scheme val="minor"/>
      </rPr>
      <t>(1)</t>
    </r>
  </si>
  <si>
    <r>
      <t xml:space="preserve">Garrafón </t>
    </r>
    <r>
      <rPr>
        <vertAlign val="superscript"/>
        <sz val="12"/>
        <color rgb="FFC00000"/>
        <rFont val="Calibri"/>
        <family val="2"/>
        <scheme val="minor"/>
      </rPr>
      <t>(2)</t>
    </r>
  </si>
  <si>
    <t xml:space="preserve">Cambio contra el mismo periodo del año anterior </t>
  </si>
  <si>
    <t>Activos Corrientes</t>
  </si>
  <si>
    <t>Activos no corrientes</t>
  </si>
  <si>
    <t>Pasivos no corrientes</t>
  </si>
  <si>
    <t xml:space="preserve">Utilidad neta mayoritaria </t>
  </si>
  <si>
    <t xml:space="preserve">Pasivo Corriente </t>
  </si>
  <si>
    <t>Préstamos bancarios y documentos por pagar</t>
  </si>
  <si>
    <r>
      <t xml:space="preserve">% Deuda Total </t>
    </r>
    <r>
      <rPr>
        <vertAlign val="superscript"/>
        <sz val="11"/>
        <rFont val="Calibri"/>
        <family val="2"/>
        <scheme val="minor"/>
      </rPr>
      <t xml:space="preserve">(1) </t>
    </r>
  </si>
  <si>
    <r>
      <t xml:space="preserve">% Tasa de interés variable </t>
    </r>
    <r>
      <rPr>
        <vertAlign val="superscript"/>
        <sz val="11"/>
        <rFont val="Calibri"/>
        <family val="2"/>
        <scheme val="minor"/>
      </rPr>
      <t>(1) (2)</t>
    </r>
  </si>
  <si>
    <t>% de Ing.</t>
  </si>
  <si>
    <t xml:space="preserve">Centroamérica </t>
  </si>
  <si>
    <t xml:space="preserve">Argentina </t>
  </si>
  <si>
    <t xml:space="preserve">Uruguay </t>
  </si>
  <si>
    <t>Volumen</t>
  </si>
  <si>
    <r>
      <rPr>
        <i/>
        <vertAlign val="superscript"/>
        <sz val="10"/>
        <color theme="1"/>
        <rFont val="Calibri"/>
        <family val="2"/>
        <scheme val="minor"/>
      </rPr>
      <t>(1)</t>
    </r>
    <r>
      <rPr>
        <i/>
        <sz val="10"/>
        <color theme="1"/>
        <rFont val="Calibri"/>
        <family val="2"/>
        <scheme val="minor"/>
      </rPr>
      <t xml:space="preserve"> Excluye presentaciones mayores a 5.0 litros; incluye agua saborizada. </t>
    </r>
  </si>
  <si>
    <r>
      <rPr>
        <i/>
        <vertAlign val="superscript"/>
        <sz val="10"/>
        <color theme="1"/>
        <rFont val="Calibri"/>
        <family val="2"/>
        <scheme val="minor"/>
      </rPr>
      <t>(2)</t>
    </r>
    <r>
      <rPr>
        <i/>
        <sz val="10"/>
        <color theme="1"/>
        <rFont val="Calibri"/>
        <family val="2"/>
        <scheme val="minor"/>
      </rPr>
      <t xml:space="preserve"> Garrafón: Agua embotellada no carbonatada en presentaciones de 5.0, 19.0 y 20.0 litros; incluye agua saborizada.</t>
    </r>
  </si>
  <si>
    <t>Transacciones</t>
  </si>
  <si>
    <t>Agua</t>
  </si>
  <si>
    <t>Perfil de Vencimiento de Deuda</t>
  </si>
  <si>
    <t>Razones Financieras</t>
  </si>
  <si>
    <t>Reportado</t>
  </si>
  <si>
    <r>
      <t xml:space="preserve">Comparable 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</si>
  <si>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r>
      <t>Comparable</t>
    </r>
    <r>
      <rPr>
        <b/>
        <vertAlign val="superscript"/>
        <sz val="10"/>
        <color theme="0"/>
        <rFont val="Calibri"/>
        <family val="2"/>
        <scheme val="minor"/>
      </rPr>
      <t xml:space="preserve"> (1)</t>
    </r>
  </si>
  <si>
    <r>
      <t xml:space="preserve">Flujo operativo </t>
    </r>
    <r>
      <rPr>
        <vertAlign val="superscript"/>
        <sz val="10"/>
        <color indexed="8"/>
        <rFont val="Calibri"/>
        <family val="2"/>
        <scheme val="minor"/>
      </rPr>
      <t>(2)</t>
    </r>
  </si>
  <si>
    <t>Depreciación acumulada</t>
  </si>
  <si>
    <t>Total propiedad, planta y equipo, neto</t>
  </si>
  <si>
    <t>Activos por Derechos de Uso</t>
  </si>
  <si>
    <t>Inversión en acciones</t>
  </si>
  <si>
    <t>Activos intangibles</t>
  </si>
  <si>
    <t>Otros activos no circulantes</t>
  </si>
  <si>
    <t xml:space="preserve">Total activos  </t>
  </si>
  <si>
    <t>Deuda a corto plazo y documentos</t>
  </si>
  <si>
    <t>Proveedores</t>
  </si>
  <si>
    <t>Vencimiento CP del pasivo por Arrendamiento a LP</t>
  </si>
  <si>
    <t>Otros pasivos corto plazo</t>
  </si>
  <si>
    <t>Pasivo circulante</t>
  </si>
  <si>
    <t>Obligaciones por Arrendamiento LP</t>
  </si>
  <si>
    <t>Otros pasivos de largo plazo</t>
  </si>
  <si>
    <t>Total pasivo</t>
  </si>
  <si>
    <t>Total participación controladora</t>
  </si>
  <si>
    <t>Total Pasivo y Capital</t>
  </si>
  <si>
    <t>Total Capital</t>
  </si>
  <si>
    <t>Otros ingresos de operación</t>
  </si>
  <si>
    <t>Gastos de operación</t>
  </si>
  <si>
    <t>Otros gastos operativos, neto</t>
  </si>
  <si>
    <t>Depreciación, amortización y otros cargos virtuales</t>
  </si>
  <si>
    <r>
      <rPr>
        <i/>
        <vertAlign val="superscript"/>
        <sz val="12"/>
        <rFont val="Calibri"/>
        <family val="2"/>
        <scheme val="minor"/>
      </rPr>
      <t>(2)</t>
    </r>
    <r>
      <rPr>
        <i/>
        <sz val="12"/>
        <rFont val="Calibri"/>
        <family val="2"/>
        <scheme val="minor"/>
      </rPr>
      <t xml:space="preserve"> Calculado sobre la ponderación de la mezcla de deuda remanente para cada año.</t>
    </r>
  </si>
  <si>
    <r>
      <t xml:space="preserve">Utilidad de operación  </t>
    </r>
    <r>
      <rPr>
        <b/>
        <vertAlign val="superscript"/>
        <sz val="8"/>
        <color indexed="8"/>
        <rFont val="Calibri"/>
        <family val="2"/>
        <scheme val="minor"/>
      </rPr>
      <t>(5)</t>
    </r>
  </si>
  <si>
    <r>
      <t xml:space="preserve">Método de participación  no operativo (utilidad) pérdida en los resultados de asociadas </t>
    </r>
    <r>
      <rPr>
        <vertAlign val="superscript"/>
        <sz val="8"/>
        <color indexed="8"/>
        <rFont val="Calibri"/>
        <family val="2"/>
        <scheme val="minor"/>
      </rPr>
      <t>(4)</t>
    </r>
  </si>
  <si>
    <r>
      <t xml:space="preserve">Utilidad de operación </t>
    </r>
    <r>
      <rPr>
        <vertAlign val="superscript"/>
        <sz val="8"/>
        <color indexed="8"/>
        <rFont val="Calibri"/>
        <family val="2"/>
        <scheme val="minor"/>
      </rPr>
      <t>(5)</t>
    </r>
  </si>
  <si>
    <t>Centroamérica Sur</t>
  </si>
  <si>
    <t>2028+</t>
  </si>
  <si>
    <r>
      <rPr>
        <i/>
        <vertAlign val="superscript"/>
        <sz val="12"/>
        <rFont val="Calibri"/>
        <family val="2"/>
        <scheme val="minor"/>
      </rPr>
      <t>(2)</t>
    </r>
    <r>
      <rPr>
        <i/>
        <sz val="12"/>
        <rFont val="Calibri"/>
        <family val="2"/>
        <scheme val="minor"/>
      </rPr>
      <t xml:space="preserve"> Deuda total / (deuda total + capital social)</t>
    </r>
  </si>
  <si>
    <r>
      <t xml:space="preserve">Δ% Comparable </t>
    </r>
    <r>
      <rPr>
        <b/>
        <vertAlign val="superscript"/>
        <sz val="8"/>
        <color rgb="FF404040"/>
        <rFont val="Calibri"/>
        <family val="2"/>
        <scheme val="minor"/>
      </rPr>
      <t>(7)</t>
    </r>
  </si>
  <si>
    <r>
      <t xml:space="preserve">Δ% Comparable </t>
    </r>
    <r>
      <rPr>
        <b/>
        <vertAlign val="superscript"/>
        <sz val="9"/>
        <color rgb="FF404040"/>
        <rFont val="Calibri"/>
        <family val="2"/>
        <scheme val="minor"/>
      </rPr>
      <t>(6)</t>
    </r>
  </si>
  <si>
    <t>Acumulado 2023</t>
  </si>
  <si>
    <t>Acumulado</t>
  </si>
  <si>
    <t>Tipo de cambio acumulado                                             (moneda local por USD)</t>
  </si>
  <si>
    <r>
      <t>CAPEX</t>
    </r>
    <r>
      <rPr>
        <vertAlign val="superscript"/>
        <sz val="8"/>
        <rFont val="Calibri"/>
        <family val="2"/>
        <scheme val="minor"/>
      </rPr>
      <t>(8)</t>
    </r>
  </si>
  <si>
    <t>Acumulado 2024</t>
  </si>
  <si>
    <r>
      <t xml:space="preserve">EBITDA Ajustado </t>
    </r>
    <r>
      <rPr>
        <vertAlign val="superscript"/>
        <sz val="10"/>
        <rFont val="Calibri"/>
        <family val="2"/>
        <scheme val="minor"/>
      </rPr>
      <t>(2)</t>
    </r>
  </si>
  <si>
    <r>
      <t xml:space="preserve">EBITDA Ajustado </t>
    </r>
    <r>
      <rPr>
        <vertAlign val="superscript"/>
        <sz val="10"/>
        <color rgb="FF000000"/>
        <rFont val="Calibri"/>
        <family val="2"/>
        <scheme val="minor"/>
      </rPr>
      <t>(2)</t>
    </r>
  </si>
  <si>
    <r>
      <t xml:space="preserve">Deuda neta incluyendo efecto de coberturas / EBITDA Ajustado </t>
    </r>
    <r>
      <rPr>
        <vertAlign val="superscript"/>
        <sz val="12"/>
        <color rgb="FF000000"/>
        <rFont val="Calibri"/>
        <family val="2"/>
        <scheme val="minor"/>
      </rPr>
      <t>(1)(3)</t>
    </r>
  </si>
  <si>
    <r>
      <t xml:space="preserve">EBITDA Ajustado / Gasto financiero, neto </t>
    </r>
    <r>
      <rPr>
        <vertAlign val="superscript"/>
        <sz val="12"/>
        <color rgb="FF000000"/>
        <rFont val="Calibri"/>
        <family val="2"/>
        <scheme val="minor"/>
      </rPr>
      <t>(1)</t>
    </r>
  </si>
  <si>
    <t>EBITDA Ajustado y CAPEX</t>
  </si>
  <si>
    <r>
      <t xml:space="preserve">EBITDA Ajustado </t>
    </r>
    <r>
      <rPr>
        <b/>
        <vertAlign val="superscript"/>
        <sz val="8"/>
        <color indexed="8"/>
        <rFont val="Calibri"/>
        <family val="2"/>
        <scheme val="minor"/>
      </rPr>
      <t>(5)(6)</t>
    </r>
  </si>
  <si>
    <r>
      <t xml:space="preserve">EBITDA Ajustado </t>
    </r>
    <r>
      <rPr>
        <b/>
        <vertAlign val="superscript"/>
        <sz val="10"/>
        <color indexed="8"/>
        <rFont val="Calibri"/>
        <family val="2"/>
        <scheme val="minor"/>
      </rPr>
      <t>(4)(5)</t>
    </r>
  </si>
  <si>
    <t xml:space="preserve"> México</t>
  </si>
  <si>
    <r>
      <t xml:space="preserve"> Brasil </t>
    </r>
    <r>
      <rPr>
        <vertAlign val="superscript"/>
        <sz val="12"/>
        <rFont val="Calibri"/>
        <family val="2"/>
        <scheme val="minor"/>
      </rPr>
      <t>(3)</t>
    </r>
  </si>
  <si>
    <r>
      <t xml:space="preserve">Brasil </t>
    </r>
    <r>
      <rPr>
        <vertAlign val="superscript"/>
        <sz val="12"/>
        <rFont val="Calibri"/>
        <family val="2"/>
        <scheme val="minor"/>
      </rPr>
      <t>(4)</t>
    </r>
  </si>
  <si>
    <r>
      <rPr>
        <i/>
        <vertAlign val="superscript"/>
        <sz val="10"/>
        <color theme="1"/>
        <rFont val="Calibri"/>
        <family val="2"/>
        <scheme val="minor"/>
      </rPr>
      <t>(3)</t>
    </r>
    <r>
      <rPr>
        <i/>
        <sz val="10"/>
        <color theme="1"/>
        <rFont val="Calibri"/>
        <family val="2"/>
        <scheme val="minor"/>
      </rPr>
      <t xml:space="preserve">  Volumen y transacciones de Brasil no incluye cerveza. </t>
    </r>
  </si>
  <si>
    <t xml:space="preserve">Pesos argentinos </t>
  </si>
  <si>
    <t xml:space="preserve">ACUMULADO - VOLUMEN, TRANSACCIONES E INGRESOS </t>
  </si>
  <si>
    <t>Sep-24</t>
  </si>
  <si>
    <t>Sep-23</t>
  </si>
  <si>
    <t xml:space="preserve">RESUMEN FINANCIERO DE LOS RESULTADOS DEL CUARTO TRIMESTRE </t>
  </si>
  <si>
    <t>4T24</t>
  </si>
  <si>
    <t xml:space="preserve">Resultados consolidados del cuarto trimestre </t>
  </si>
  <si>
    <t>Resultados consolidados del año completo</t>
  </si>
  <si>
    <t>4T 2024</t>
  </si>
  <si>
    <t>Dic-24</t>
  </si>
  <si>
    <t xml:space="preserve"> Dic-23</t>
  </si>
  <si>
    <t xml:space="preserve">Por el cuarto trimestre de: </t>
  </si>
  <si>
    <t xml:space="preserve">Por el año completo: </t>
  </si>
  <si>
    <t>Por el cuarto trimestre de:</t>
  </si>
  <si>
    <t>Por el año completo:</t>
  </si>
  <si>
    <t>Dic-23</t>
  </si>
  <si>
    <t>4T23</t>
  </si>
  <si>
    <t>4T 2023</t>
  </si>
  <si>
    <r>
      <rPr>
        <i/>
        <vertAlign val="superscript"/>
        <sz val="10"/>
        <color theme="1"/>
        <rFont val="Calibri"/>
        <family val="2"/>
        <scheme val="minor"/>
      </rPr>
      <t>(4)</t>
    </r>
    <r>
      <rPr>
        <i/>
        <sz val="10"/>
        <color theme="1"/>
        <rFont val="Calibri"/>
        <family val="2"/>
        <scheme val="minor"/>
      </rPr>
      <t xml:space="preserve"> Brasil incluye ingresos de cerveza por Ps. 5,276.1 millones para todo el año de 2024 y Ps. 6,116.7 millones para el mismo periodo del año anterior.</t>
    </r>
  </si>
  <si>
    <r>
      <rPr>
        <i/>
        <vertAlign val="superscript"/>
        <sz val="10"/>
        <color theme="1"/>
        <rFont val="Calibri"/>
        <family val="2"/>
        <scheme val="minor"/>
      </rPr>
      <t>(4)</t>
    </r>
    <r>
      <rPr>
        <i/>
        <sz val="10"/>
        <color theme="1"/>
        <rFont val="Calibri"/>
        <family val="2"/>
        <scheme val="minor"/>
      </rPr>
      <t xml:space="preserve"> Brasil incluye ingresos de cerveza por Ps. 1,571.7 millones para el cuarto trimestre de 2024 y Ps. 1,734.2 millones para el mismo periodo del año anterior</t>
    </r>
  </si>
  <si>
    <t>Dic 31 2024</t>
  </si>
  <si>
    <t>Dic 31 2023</t>
  </si>
  <si>
    <t>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</si>
</sst>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(* #,##0.00_);_(* \(#,##0.00\);_(* &quot;-&quot;??_);_(@_)"/>
    <numFmt numFmtId="166" formatCode="_(* #,##0_);_(* \(#,##0\);_(* &quot;-&quot;??_);_(@_)"/>
    <numFmt numFmtId="167" formatCode="0.0"/>
    <numFmt numFmtId="168" formatCode="_-* #,##0_-;\-* #,##0_-;_-* &quot;-&quot;??_-;_-@_-"/>
    <numFmt numFmtId="169" formatCode="_(* #,##0.0_);_(* \(#,##0.0\);_(* &quot;-&quot;??_);_(@_)"/>
    <numFmt numFmtId="170" formatCode="[$-409]mmm\-yy;@"/>
    <numFmt numFmtId="171" formatCode="_(* #,##0.0000_);_(* \(#,##0.0000\);_(* &quot;-&quot;??_);_(@_)"/>
    <numFmt numFmtId="172" formatCode="0.0%;\(0.0%\)"/>
  </numFmts>
  <fonts count="10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Calibri"/>
      <family val="2"/>
      <scheme val="minor"/>
    </font>
    <font>
      <sz val="8"/>
      <color indexed="12"/>
      <name val="Calibri"/>
      <family val="2"/>
      <scheme val="minor"/>
    </font>
    <font>
      <b/>
      <i/>
      <sz val="8"/>
      <color indexed="8"/>
      <name val="Calibri"/>
      <family val="2"/>
      <scheme val="minor"/>
    </font>
    <font>
      <sz val="10"/>
      <color indexed="12"/>
      <name val="Calibri"/>
      <family val="2"/>
      <scheme val="minor"/>
    </font>
    <font>
      <i/>
      <sz val="8"/>
      <name val="Calibri"/>
      <family val="2"/>
      <scheme val="minor"/>
    </font>
    <font>
      <b/>
      <sz val="10"/>
      <color rgb="FF39394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850026"/>
      <name val="Calibri"/>
      <family val="2"/>
      <scheme val="minor"/>
    </font>
    <font>
      <sz val="10"/>
      <color rgb="FF000000"/>
      <name val="Calibri"/>
      <family val="2"/>
      <scheme val="minor"/>
    </font>
    <font>
      <vertAlign val="superscript"/>
      <sz val="10"/>
      <name val="Calibri"/>
      <family val="2"/>
      <scheme val="minor"/>
    </font>
    <font>
      <vertAlign val="superscript"/>
      <sz val="10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9"/>
      <color rgb="FF393943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vertAlign val="superscript"/>
      <sz val="8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i/>
      <sz val="9"/>
      <name val="Calibri"/>
      <family val="2"/>
      <scheme val="minor"/>
    </font>
    <font>
      <b/>
      <sz val="8"/>
      <color rgb="FF393943"/>
      <name val="Calibri"/>
      <family val="2"/>
      <scheme val="minor"/>
    </font>
    <font>
      <b/>
      <vertAlign val="superscript"/>
      <sz val="8"/>
      <color rgb="FF393943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vertAlign val="superscript"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7"/>
      <name val="Calibri"/>
      <family val="2"/>
      <scheme val="minor"/>
    </font>
    <font>
      <sz val="7"/>
      <color indexed="8"/>
      <name val="Calibri"/>
      <family val="2"/>
      <scheme val="minor"/>
    </font>
    <font>
      <vertAlign val="superscript"/>
      <sz val="7"/>
      <color indexed="8"/>
      <name val="Calibri"/>
      <family val="2"/>
      <scheme val="minor"/>
    </font>
    <font>
      <sz val="11"/>
      <name val="Arial Narrow"/>
      <family val="2"/>
    </font>
    <font>
      <sz val="11"/>
      <color indexed="10"/>
      <name val="Arial Narrow"/>
      <family val="2"/>
    </font>
    <font>
      <vertAlign val="superscript"/>
      <sz val="11"/>
      <color indexed="8"/>
      <name val="Arial Narrow"/>
      <family val="2"/>
    </font>
    <font>
      <sz val="12"/>
      <name val="Arial Narrow"/>
      <family val="2"/>
    </font>
    <font>
      <sz val="11"/>
      <color indexed="8"/>
      <name val="Arial Narrow"/>
      <family val="2"/>
    </font>
    <font>
      <b/>
      <sz val="8"/>
      <color rgb="FF850026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vertAlign val="superscript"/>
      <sz val="9"/>
      <color indexed="8"/>
      <name val="Calibri"/>
      <family val="2"/>
      <scheme val="minor"/>
    </font>
    <font>
      <b/>
      <vertAlign val="superscript"/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12"/>
      <name val="Calibri"/>
      <family val="2"/>
      <scheme val="minor"/>
    </font>
    <font>
      <b/>
      <sz val="9"/>
      <color rgb="FF850026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vertAlign val="superscript"/>
      <sz val="9"/>
      <color theme="1"/>
      <name val="Calibri"/>
      <family val="2"/>
      <scheme val="minor"/>
    </font>
    <font>
      <i/>
      <sz val="9"/>
      <color indexed="12"/>
      <name val="Calibri"/>
      <family val="2"/>
      <scheme val="minor"/>
    </font>
    <font>
      <i/>
      <vertAlign val="superscript"/>
      <sz val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393943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2"/>
      <name val="Calibri"/>
      <family val="2"/>
      <scheme val="minor"/>
    </font>
    <font>
      <i/>
      <vertAlign val="superscript"/>
      <sz val="12"/>
      <name val="Calibri"/>
      <family val="2"/>
      <scheme val="minor"/>
    </font>
    <font>
      <vertAlign val="superscript"/>
      <sz val="12"/>
      <color indexed="8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vertAlign val="superscript"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indexed="12"/>
      <name val="Calibri"/>
      <family val="2"/>
      <scheme val="minor"/>
    </font>
    <font>
      <vertAlign val="superscript"/>
      <sz val="12"/>
      <color rgb="FFC0000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0"/>
      <name val="Arial"/>
      <family val="2"/>
    </font>
    <font>
      <b/>
      <sz val="10.5"/>
      <color indexed="8"/>
      <name val="Calibri"/>
      <family val="2"/>
      <scheme val="minor"/>
    </font>
    <font>
      <sz val="10.5"/>
      <name val="Calibri"/>
      <family val="2"/>
      <scheme val="minor"/>
    </font>
    <font>
      <b/>
      <sz val="10.5"/>
      <name val="Calibri"/>
      <family val="2"/>
      <scheme val="minor"/>
    </font>
    <font>
      <sz val="10.5"/>
      <color indexed="12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Trebuchet MS"/>
      <family val="2"/>
    </font>
    <font>
      <b/>
      <sz val="9"/>
      <color theme="0"/>
      <name val="Trebuchet MS"/>
      <family val="2"/>
    </font>
    <font>
      <b/>
      <sz val="12"/>
      <color rgb="FF404040"/>
      <name val="Calibri"/>
      <family val="2"/>
      <scheme val="minor"/>
    </font>
    <font>
      <b/>
      <sz val="12"/>
      <color theme="0"/>
      <name val="Trade Gothic Next"/>
      <family val="2"/>
    </font>
    <font>
      <b/>
      <sz val="10"/>
      <color theme="0"/>
      <name val="Trebuchet MS"/>
      <family val="2"/>
    </font>
    <font>
      <b/>
      <sz val="8"/>
      <color theme="0"/>
      <name val="Trebuchet MS"/>
      <family val="2"/>
    </font>
    <font>
      <b/>
      <sz val="8"/>
      <color rgb="FF404040"/>
      <name val="Calibri"/>
      <family val="2"/>
      <scheme val="minor"/>
    </font>
    <font>
      <b/>
      <sz val="9"/>
      <color rgb="FF404040"/>
      <name val="Calibri"/>
      <family val="2"/>
      <scheme val="minor"/>
    </font>
    <font>
      <b/>
      <sz val="14"/>
      <color theme="0"/>
      <name val="Trebuchet MS"/>
      <family val="2"/>
    </font>
    <font>
      <b/>
      <vertAlign val="superscript"/>
      <sz val="8"/>
      <color rgb="FF404040"/>
      <name val="Calibri"/>
      <family val="2"/>
      <scheme val="minor"/>
    </font>
    <font>
      <b/>
      <vertAlign val="superscript"/>
      <sz val="9"/>
      <color rgb="FF404040"/>
      <name val="Calibri"/>
      <family val="2"/>
      <scheme val="minor"/>
    </font>
    <font>
      <vertAlign val="superscript"/>
      <sz val="10"/>
      <color rgb="FF000000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8"/>
      <color theme="0"/>
      <name val="Trebuchet MS"/>
      <family val="2"/>
    </font>
  </fonts>
  <fills count="10">
    <fill>
      <patternFill patternType="none"/>
    </fill>
    <fill>
      <patternFill patternType="gray125"/>
    </fill>
    <fill>
      <patternFill patternType="solid">
        <fgColor rgb="FF39394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000000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C00000"/>
      </bottom>
      <diagonal/>
    </border>
    <border>
      <left/>
      <right/>
      <top/>
      <bottom style="dotted">
        <color rgb="FF393943"/>
      </bottom>
      <diagonal/>
    </border>
    <border>
      <left/>
      <right/>
      <top/>
      <bottom style="medium">
        <color rgb="FF850026"/>
      </bottom>
      <diagonal/>
    </border>
    <border>
      <left/>
      <right/>
      <top/>
      <bottom style="thin">
        <color rgb="FF393943"/>
      </bottom>
      <diagonal/>
    </border>
    <border>
      <left/>
      <right/>
      <top/>
      <bottom style="thin">
        <color rgb="FFC00000"/>
      </bottom>
      <diagonal/>
    </border>
    <border>
      <left/>
      <right/>
      <top style="thin">
        <color indexed="64"/>
      </top>
      <bottom style="medium">
        <color rgb="FFC00000"/>
      </bottom>
      <diagonal/>
    </border>
    <border>
      <left/>
      <right/>
      <top style="thin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/>
      <top style="thin">
        <color rgb="FF404040"/>
      </top>
      <bottom/>
      <diagonal/>
    </border>
    <border>
      <left/>
      <right/>
      <top style="medium">
        <color rgb="FFC00000"/>
      </top>
      <bottom style="thin">
        <color rgb="FF404040"/>
      </bottom>
      <diagonal/>
    </border>
    <border>
      <left/>
      <right/>
      <top style="thin">
        <color rgb="FF404040"/>
      </top>
      <bottom style="thin">
        <color rgb="FF404040"/>
      </bottom>
      <diagonal/>
    </border>
    <border>
      <left/>
      <right/>
      <top style="thin">
        <color rgb="FF404040"/>
      </top>
      <bottom style="medium">
        <color rgb="FFC00000"/>
      </bottom>
      <diagonal/>
    </border>
    <border>
      <left/>
      <right/>
      <top/>
      <bottom style="medium">
        <color rgb="FF404040"/>
      </bottom>
      <diagonal/>
    </border>
    <border>
      <left/>
      <right/>
      <top style="thin">
        <color rgb="FF404040"/>
      </top>
      <bottom style="medium">
        <color rgb="FF404040"/>
      </bottom>
      <diagonal/>
    </border>
    <border>
      <left/>
      <right/>
      <top/>
      <bottom style="dotted">
        <color rgb="FFC00000"/>
      </bottom>
      <diagonal/>
    </border>
    <border>
      <left/>
      <right/>
      <top style="dotted">
        <color rgb="FFC00000"/>
      </top>
      <bottom style="thin">
        <color rgb="FF404040"/>
      </bottom>
      <diagonal/>
    </border>
    <border>
      <left/>
      <right/>
      <top/>
      <bottom style="thin">
        <color rgb="FF404040"/>
      </bottom>
      <diagonal/>
    </border>
    <border>
      <left/>
      <right/>
      <top style="dotted">
        <color rgb="FFC00000"/>
      </top>
      <bottom style="medium">
        <color rgb="FF404040"/>
      </bottom>
      <diagonal/>
    </border>
    <border>
      <left/>
      <right/>
      <top style="thin">
        <color rgb="FF40404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404040"/>
      </bottom>
      <diagonal/>
    </border>
    <border>
      <left/>
      <right/>
      <top/>
      <bottom style="thick">
        <color rgb="FFC00000"/>
      </bottom>
      <diagonal/>
    </border>
    <border>
      <left/>
      <right/>
      <top style="dotted">
        <color rgb="FFC00000"/>
      </top>
      <bottom style="thick">
        <color rgb="FFC00000"/>
      </bottom>
      <diagonal/>
    </border>
    <border>
      <left/>
      <right/>
      <top style="thick">
        <color rgb="FFC00000"/>
      </top>
      <bottom style="thin">
        <color rgb="FF404040"/>
      </bottom>
      <diagonal/>
    </border>
    <border>
      <left/>
      <right/>
      <top style="thin">
        <color rgb="FFC00000"/>
      </top>
      <bottom style="medium">
        <color rgb="FF404040"/>
      </bottom>
      <diagonal/>
    </border>
    <border>
      <left/>
      <right/>
      <top style="medium">
        <color rgb="FF404040"/>
      </top>
      <bottom/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404040"/>
      </bottom>
      <diagonal/>
    </border>
    <border>
      <left/>
      <right/>
      <top style="medium">
        <color rgb="FFC00000"/>
      </top>
      <bottom style="thin">
        <color indexed="64"/>
      </bottom>
      <diagonal/>
    </border>
    <border>
      <left/>
      <right/>
      <top style="medium">
        <color rgb="FFC00000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0" fontId="79" fillId="0" borderId="0"/>
    <xf numFmtId="165" fontId="8" fillId="0" borderId="0" applyFont="0" applyFill="0" applyBorder="0" applyAlignment="0" applyProtection="0"/>
  </cellStyleXfs>
  <cellXfs count="560">
    <xf numFmtId="0" fontId="0" fillId="0" borderId="0" xfId="0"/>
    <xf numFmtId="0" fontId="3" fillId="0" borderId="0" xfId="0" applyFont="1"/>
    <xf numFmtId="0" fontId="6" fillId="0" borderId="0" xfId="0" applyFont="1"/>
    <xf numFmtId="0" fontId="12" fillId="4" borderId="0" xfId="4" applyFont="1" applyFill="1" applyAlignment="1">
      <alignment vertical="center" wrapText="1"/>
    </xf>
    <xf numFmtId="0" fontId="12" fillId="4" borderId="0" xfId="4" applyFont="1" applyFill="1" applyAlignment="1">
      <alignment vertical="center"/>
    </xf>
    <xf numFmtId="0" fontId="13" fillId="4" borderId="0" xfId="4" applyFont="1" applyFill="1" applyAlignment="1">
      <alignment vertical="center" shrinkToFit="1"/>
    </xf>
    <xf numFmtId="0" fontId="3" fillId="0" borderId="0" xfId="0" applyFont="1" applyAlignment="1">
      <alignment vertical="center"/>
    </xf>
    <xf numFmtId="0" fontId="14" fillId="4" borderId="0" xfId="4" applyFont="1" applyFill="1"/>
    <xf numFmtId="0" fontId="11" fillId="4" borderId="0" xfId="4" applyFont="1" applyFill="1" applyAlignment="1">
      <alignment vertical="center" shrinkToFit="1"/>
    </xf>
    <xf numFmtId="0" fontId="15" fillId="5" borderId="3" xfId="4" applyFont="1" applyFill="1" applyBorder="1" applyAlignment="1">
      <alignment horizontal="center" vertical="center" wrapText="1" shrinkToFit="1"/>
    </xf>
    <xf numFmtId="0" fontId="16" fillId="5" borderId="3" xfId="4" applyFont="1" applyFill="1" applyBorder="1" applyAlignment="1">
      <alignment horizontal="center" vertical="center" wrapText="1" shrinkToFit="1"/>
    </xf>
    <xf numFmtId="0" fontId="17" fillId="4" borderId="0" xfId="4" applyFont="1" applyFill="1" applyAlignment="1">
      <alignment horizontal="center" vertical="center" wrapText="1" shrinkToFit="1"/>
    </xf>
    <xf numFmtId="0" fontId="3" fillId="0" borderId="0" xfId="4" applyFont="1" applyAlignment="1">
      <alignment vertical="center"/>
    </xf>
    <xf numFmtId="0" fontId="3" fillId="0" borderId="0" xfId="4" applyFont="1" applyAlignment="1">
      <alignment horizontal="left" vertical="center" wrapText="1" shrinkToFit="1"/>
    </xf>
    <xf numFmtId="3" fontId="18" fillId="0" borderId="0" xfId="0" applyNumberFormat="1" applyFont="1" applyAlignment="1">
      <alignment horizontal="center"/>
    </xf>
    <xf numFmtId="0" fontId="7" fillId="0" borderId="2" xfId="4" applyFont="1" applyBorder="1" applyAlignment="1">
      <alignment wrapText="1"/>
    </xf>
    <xf numFmtId="0" fontId="7" fillId="0" borderId="2" xfId="4" applyFont="1" applyBorder="1" applyAlignment="1">
      <alignment vertical="center" wrapText="1" shrinkToFit="1"/>
    </xf>
    <xf numFmtId="166" fontId="3" fillId="0" borderId="2" xfId="1" applyNumberFormat="1" applyFont="1" applyFill="1" applyBorder="1" applyAlignment="1">
      <alignment horizontal="center" vertical="center" wrapText="1" shrinkToFit="1"/>
    </xf>
    <xf numFmtId="0" fontId="21" fillId="4" borderId="0" xfId="4" applyFont="1" applyFill="1" applyAlignment="1">
      <alignment vertical="center"/>
    </xf>
    <xf numFmtId="0" fontId="21" fillId="5" borderId="0" xfId="4" applyFont="1" applyFill="1" applyAlignment="1">
      <alignment vertical="center"/>
    </xf>
    <xf numFmtId="0" fontId="23" fillId="4" borderId="0" xfId="0" applyFont="1" applyFill="1" applyAlignment="1">
      <alignment vertical="center" wrapText="1" shrinkToFit="1"/>
    </xf>
    <xf numFmtId="0" fontId="10" fillId="4" borderId="0" xfId="0" applyFont="1" applyFill="1" applyAlignment="1">
      <alignment horizontal="right" vertical="center" wrapText="1" shrinkToFit="1"/>
    </xf>
    <xf numFmtId="0" fontId="37" fillId="5" borderId="0" xfId="0" applyFont="1" applyFill="1" applyAlignment="1">
      <alignment vertical="center" wrapText="1" shrinkToFit="1"/>
    </xf>
    <xf numFmtId="0" fontId="23" fillId="5" borderId="0" xfId="0" applyFont="1" applyFill="1" applyAlignment="1">
      <alignment vertical="center" wrapText="1" shrinkToFit="1"/>
    </xf>
    <xf numFmtId="0" fontId="37" fillId="4" borderId="5" xfId="0" applyFont="1" applyFill="1" applyBorder="1" applyAlignment="1">
      <alignment wrapText="1"/>
    </xf>
    <xf numFmtId="0" fontId="37" fillId="5" borderId="0" xfId="0" applyFont="1" applyFill="1" applyAlignment="1">
      <alignment vertical="center" wrapText="1"/>
    </xf>
    <xf numFmtId="10" fontId="35" fillId="5" borderId="0" xfId="2" applyNumberFormat="1" applyFont="1" applyFill="1" applyBorder="1" applyAlignment="1">
      <alignment horizontal="right" vertical="center" wrapText="1" shrinkToFit="1"/>
    </xf>
    <xf numFmtId="0" fontId="23" fillId="5" borderId="0" xfId="0" applyFont="1" applyFill="1" applyAlignment="1">
      <alignment horizontal="right" vertical="center" wrapText="1" shrinkToFit="1"/>
    </xf>
    <xf numFmtId="165" fontId="37" fillId="5" borderId="0" xfId="1" applyNumberFormat="1" applyFont="1" applyFill="1" applyBorder="1" applyAlignment="1">
      <alignment horizontal="right" vertical="center" wrapText="1" shrinkToFit="1"/>
    </xf>
    <xf numFmtId="165" fontId="37" fillId="4" borderId="0" xfId="1" applyNumberFormat="1" applyFont="1" applyFill="1" applyBorder="1" applyAlignment="1">
      <alignment horizontal="right" vertical="center" wrapText="1" shrinkToFit="1"/>
    </xf>
    <xf numFmtId="0" fontId="23" fillId="4" borderId="0" xfId="0" applyFont="1" applyFill="1" applyAlignment="1">
      <alignment wrapText="1" shrinkToFit="1"/>
    </xf>
    <xf numFmtId="0" fontId="40" fillId="4" borderId="0" xfId="0" applyFont="1" applyFill="1" applyAlignment="1">
      <alignment vertical="center" wrapText="1" shrinkToFit="1"/>
    </xf>
    <xf numFmtId="0" fontId="43" fillId="4" borderId="0" xfId="0" applyFont="1" applyFill="1" applyAlignment="1">
      <alignment vertical="center"/>
    </xf>
    <xf numFmtId="0" fontId="44" fillId="4" borderId="0" xfId="0" applyFont="1" applyFill="1" applyAlignment="1">
      <alignment vertical="center"/>
    </xf>
    <xf numFmtId="0" fontId="44" fillId="4" borderId="0" xfId="0" applyFont="1" applyFill="1" applyAlignment="1">
      <alignment horizontal="right" vertical="center"/>
    </xf>
    <xf numFmtId="0" fontId="45" fillId="4" borderId="0" xfId="0" applyFont="1" applyFill="1" applyAlignment="1">
      <alignment vertical="center"/>
    </xf>
    <xf numFmtId="0" fontId="46" fillId="4" borderId="0" xfId="0" applyFont="1" applyFill="1" applyAlignment="1">
      <alignment vertical="center"/>
    </xf>
    <xf numFmtId="0" fontId="47" fillId="4" borderId="0" xfId="0" applyFont="1" applyFill="1" applyAlignment="1">
      <alignment vertical="center"/>
    </xf>
    <xf numFmtId="0" fontId="46" fillId="4" borderId="0" xfId="0" applyFont="1" applyFill="1" applyAlignment="1">
      <alignment horizontal="right" vertical="center"/>
    </xf>
    <xf numFmtId="0" fontId="37" fillId="5" borderId="2" xfId="0" applyFont="1" applyFill="1" applyBorder="1" applyAlignment="1">
      <alignment vertical="center" wrapText="1" shrinkToFit="1"/>
    </xf>
    <xf numFmtId="0" fontId="10" fillId="4" borderId="0" xfId="0" applyFont="1" applyFill="1" applyAlignment="1">
      <alignment horizontal="centerContinuous" vertical="center" wrapText="1" shrinkToFit="1"/>
    </xf>
    <xf numFmtId="0" fontId="10" fillId="4" borderId="0" xfId="0" applyFont="1" applyFill="1" applyAlignment="1">
      <alignment horizontal="centerContinuous" vertical="center"/>
    </xf>
    <xf numFmtId="0" fontId="28" fillId="4" borderId="0" xfId="4" applyFont="1" applyFill="1" applyAlignment="1">
      <alignment horizontal="centerContinuous" vertical="center"/>
    </xf>
    <xf numFmtId="0" fontId="27" fillId="4" borderId="0" xfId="4" applyFont="1" applyFill="1" applyAlignment="1">
      <alignment vertical="center"/>
    </xf>
    <xf numFmtId="0" fontId="25" fillId="4" borderId="0" xfId="4" applyFont="1" applyFill="1" applyAlignment="1">
      <alignment vertical="center"/>
    </xf>
    <xf numFmtId="0" fontId="28" fillId="4" borderId="0" xfId="4" applyFont="1" applyFill="1" applyAlignment="1">
      <alignment horizontal="left" vertical="center"/>
    </xf>
    <xf numFmtId="0" fontId="27" fillId="4" borderId="0" xfId="4" applyFont="1" applyFill="1" applyAlignment="1">
      <alignment horizontal="centerContinuous" vertical="center"/>
    </xf>
    <xf numFmtId="0" fontId="28" fillId="4" borderId="0" xfId="4" applyFont="1" applyFill="1" applyAlignment="1">
      <alignment horizontal="center" vertical="center"/>
    </xf>
    <xf numFmtId="0" fontId="25" fillId="4" borderId="0" xfId="4" applyFont="1" applyFill="1" applyAlignment="1">
      <alignment horizontal="centerContinuous" vertical="center"/>
    </xf>
    <xf numFmtId="0" fontId="53" fillId="4" borderId="0" xfId="4" applyFont="1" applyFill="1" applyAlignment="1">
      <alignment horizontal="centerContinuous" vertical="center"/>
    </xf>
    <xf numFmtId="0" fontId="53" fillId="4" borderId="0" xfId="4" applyFont="1" applyFill="1" applyAlignment="1">
      <alignment vertical="center" shrinkToFit="1"/>
    </xf>
    <xf numFmtId="0" fontId="53" fillId="4" borderId="0" xfId="4" applyFont="1" applyFill="1" applyAlignment="1">
      <alignment vertical="center"/>
    </xf>
    <xf numFmtId="0" fontId="53" fillId="4" borderId="0" xfId="4" applyFont="1" applyFill="1" applyAlignment="1">
      <alignment vertical="center" wrapText="1"/>
    </xf>
    <xf numFmtId="165" fontId="25" fillId="5" borderId="0" xfId="1" applyNumberFormat="1" applyFont="1" applyFill="1" applyBorder="1" applyAlignment="1">
      <alignment horizontal="left" vertical="center" wrapText="1" shrinkToFit="1"/>
    </xf>
    <xf numFmtId="10" fontId="53" fillId="4" borderId="0" xfId="4" applyNumberFormat="1" applyFont="1" applyFill="1" applyAlignment="1">
      <alignment vertical="center"/>
    </xf>
    <xf numFmtId="165" fontId="53" fillId="4" borderId="0" xfId="4" applyNumberFormat="1" applyFont="1" applyFill="1" applyAlignment="1">
      <alignment vertical="center"/>
    </xf>
    <xf numFmtId="171" fontId="53" fillId="4" borderId="0" xfId="4" applyNumberFormat="1" applyFont="1" applyFill="1" applyAlignment="1">
      <alignment vertical="center"/>
    </xf>
    <xf numFmtId="0" fontId="55" fillId="0" borderId="0" xfId="0" applyFont="1"/>
    <xf numFmtId="0" fontId="30" fillId="0" borderId="0" xfId="0" applyFont="1"/>
    <xf numFmtId="43" fontId="25" fillId="5" borderId="0" xfId="1" applyFont="1" applyFill="1" applyBorder="1" applyAlignment="1">
      <alignment horizontal="center" vertical="center" wrapText="1" shrinkToFit="1"/>
    </xf>
    <xf numFmtId="0" fontId="57" fillId="4" borderId="0" xfId="4" applyFont="1" applyFill="1" applyAlignment="1">
      <alignment vertical="center"/>
    </xf>
    <xf numFmtId="0" fontId="57" fillId="4" borderId="0" xfId="4" applyFont="1" applyFill="1" applyAlignment="1">
      <alignment vertical="center" wrapText="1"/>
    </xf>
    <xf numFmtId="169" fontId="25" fillId="4" borderId="0" xfId="1" applyNumberFormat="1" applyFont="1" applyFill="1" applyBorder="1" applyAlignment="1">
      <alignment horizontal="right" vertical="center"/>
    </xf>
    <xf numFmtId="0" fontId="26" fillId="4" borderId="0" xfId="4" applyFont="1" applyFill="1" applyAlignment="1">
      <alignment vertical="center"/>
    </xf>
    <xf numFmtId="164" fontId="25" fillId="5" borderId="0" xfId="2" applyNumberFormat="1" applyFont="1" applyFill="1" applyBorder="1" applyAlignment="1">
      <alignment horizontal="center" vertical="center" wrapText="1" shrinkToFit="1"/>
    </xf>
    <xf numFmtId="0" fontId="60" fillId="5" borderId="0" xfId="0" applyFont="1" applyFill="1" applyAlignment="1">
      <alignment vertical="center" wrapText="1"/>
    </xf>
    <xf numFmtId="0" fontId="60" fillId="0" borderId="0" xfId="0" applyFont="1" applyAlignment="1">
      <alignment vertical="center" wrapText="1"/>
    </xf>
    <xf numFmtId="0" fontId="21" fillId="4" borderId="0" xfId="4" applyFont="1" applyFill="1" applyAlignment="1">
      <alignment vertical="center" shrinkToFit="1"/>
    </xf>
    <xf numFmtId="0" fontId="59" fillId="3" borderId="0" xfId="0" applyFont="1" applyFill="1" applyAlignment="1">
      <alignment vertical="center"/>
    </xf>
    <xf numFmtId="0" fontId="21" fillId="4" borderId="0" xfId="4" applyFont="1" applyFill="1" applyAlignment="1">
      <alignment horizontal="left" vertical="center" shrinkToFit="1"/>
    </xf>
    <xf numFmtId="0" fontId="21" fillId="4" borderId="0" xfId="4" applyFont="1" applyFill="1" applyAlignment="1">
      <alignment vertical="center" wrapText="1"/>
    </xf>
    <xf numFmtId="0" fontId="21" fillId="4" borderId="0" xfId="0" applyFont="1" applyFill="1" applyAlignment="1">
      <alignment horizontal="center" vertical="center" shrinkToFit="1"/>
    </xf>
    <xf numFmtId="0" fontId="61" fillId="4" borderId="0" xfId="0" applyFont="1" applyFill="1" applyAlignment="1">
      <alignment horizontal="center" vertical="center" wrapText="1"/>
    </xf>
    <xf numFmtId="0" fontId="61" fillId="4" borderId="0" xfId="0" quotePrefix="1" applyFont="1" applyFill="1" applyAlignment="1">
      <alignment horizontal="centerContinuous" vertical="center"/>
    </xf>
    <xf numFmtId="0" fontId="21" fillId="4" borderId="0" xfId="0" applyFont="1" applyFill="1" applyAlignment="1">
      <alignment vertical="center" shrinkToFit="1"/>
    </xf>
    <xf numFmtId="0" fontId="21" fillId="4" borderId="0" xfId="0" applyFont="1" applyFill="1" applyAlignment="1">
      <alignment vertical="center" wrapText="1"/>
    </xf>
    <xf numFmtId="166" fontId="21" fillId="4" borderId="0" xfId="1" applyNumberFormat="1" applyFont="1" applyFill="1" applyBorder="1" applyAlignment="1">
      <alignment vertical="center"/>
    </xf>
    <xf numFmtId="166" fontId="61" fillId="4" borderId="0" xfId="1" applyNumberFormat="1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65" fillId="4" borderId="0" xfId="0" applyFont="1" applyFill="1" applyAlignment="1">
      <alignment vertical="center"/>
    </xf>
    <xf numFmtId="0" fontId="67" fillId="4" borderId="0" xfId="0" applyFont="1" applyFill="1" applyAlignment="1">
      <alignment vertical="center" shrinkToFit="1"/>
    </xf>
    <xf numFmtId="0" fontId="68" fillId="4" borderId="0" xfId="0" applyFont="1" applyFill="1" applyAlignment="1">
      <alignment vertical="center" shrinkToFit="1"/>
    </xf>
    <xf numFmtId="0" fontId="68" fillId="4" borderId="0" xfId="0" applyFont="1" applyFill="1" applyAlignment="1">
      <alignment vertical="center" wrapText="1"/>
    </xf>
    <xf numFmtId="0" fontId="68" fillId="4" borderId="0" xfId="0" applyFont="1" applyFill="1" applyAlignment="1">
      <alignment vertical="center"/>
    </xf>
    <xf numFmtId="0" fontId="71" fillId="0" borderId="0" xfId="0" applyFont="1" applyAlignment="1">
      <alignment vertical="center"/>
    </xf>
    <xf numFmtId="0" fontId="21" fillId="5" borderId="0" xfId="4" applyFont="1" applyFill="1" applyAlignment="1">
      <alignment vertical="center" shrinkToFit="1"/>
    </xf>
    <xf numFmtId="0" fontId="21" fillId="5" borderId="0" xfId="4" applyFont="1" applyFill="1" applyAlignment="1">
      <alignment vertical="center" wrapText="1"/>
    </xf>
    <xf numFmtId="10" fontId="71" fillId="0" borderId="0" xfId="0" applyNumberFormat="1" applyFont="1" applyAlignment="1">
      <alignment horizontal="center" vertical="center"/>
    </xf>
    <xf numFmtId="0" fontId="74" fillId="4" borderId="0" xfId="0" applyFont="1" applyFill="1" applyAlignment="1">
      <alignment vertical="center" wrapText="1"/>
    </xf>
    <xf numFmtId="0" fontId="62" fillId="4" borderId="0" xfId="1" applyNumberFormat="1" applyFont="1" applyFill="1" applyAlignment="1">
      <alignment horizontal="right" vertical="center" wrapText="1" shrinkToFit="1"/>
    </xf>
    <xf numFmtId="0" fontId="61" fillId="0" borderId="4" xfId="0" applyFont="1" applyBorder="1" applyAlignment="1">
      <alignment vertical="center" wrapText="1"/>
    </xf>
    <xf numFmtId="0" fontId="74" fillId="0" borderId="4" xfId="0" applyFont="1" applyBorder="1" applyAlignment="1">
      <alignment vertical="center" wrapText="1"/>
    </xf>
    <xf numFmtId="164" fontId="61" fillId="0" borderId="4" xfId="2" applyNumberFormat="1" applyFont="1" applyFill="1" applyBorder="1" applyAlignment="1">
      <alignment vertical="center" wrapText="1"/>
    </xf>
    <xf numFmtId="164" fontId="21" fillId="4" borderId="0" xfId="2" applyNumberFormat="1" applyFont="1" applyFill="1" applyAlignment="1">
      <alignment vertical="center" shrinkToFit="1"/>
    </xf>
    <xf numFmtId="166" fontId="21" fillId="4" borderId="0" xfId="4" applyNumberFormat="1" applyFont="1" applyFill="1" applyAlignment="1">
      <alignment horizontal="left" vertical="center" shrinkToFit="1"/>
    </xf>
    <xf numFmtId="168" fontId="21" fillId="4" borderId="0" xfId="4" applyNumberFormat="1" applyFont="1" applyFill="1" applyAlignment="1">
      <alignment vertical="center" shrinkToFit="1"/>
    </xf>
    <xf numFmtId="166" fontId="21" fillId="0" borderId="0" xfId="1" applyNumberFormat="1" applyFont="1" applyFill="1" applyAlignment="1">
      <alignment horizontal="left" vertical="center" shrinkToFit="1"/>
    </xf>
    <xf numFmtId="168" fontId="21" fillId="0" borderId="0" xfId="4" applyNumberFormat="1" applyFont="1" applyAlignment="1">
      <alignment horizontal="left" vertical="center" shrinkToFit="1"/>
    </xf>
    <xf numFmtId="0" fontId="21" fillId="0" borderId="0" xfId="4" applyFont="1" applyAlignment="1">
      <alignment horizontal="left" vertical="center" shrinkToFit="1"/>
    </xf>
    <xf numFmtId="166" fontId="21" fillId="0" borderId="0" xfId="1" applyNumberFormat="1" applyFont="1" applyFill="1" applyAlignment="1">
      <alignment vertical="center" shrinkToFit="1"/>
    </xf>
    <xf numFmtId="166" fontId="21" fillId="4" borderId="0" xfId="1" applyNumberFormat="1" applyFont="1" applyFill="1" applyAlignment="1">
      <alignment vertical="center" shrinkToFit="1"/>
    </xf>
    <xf numFmtId="0" fontId="75" fillId="4" borderId="0" xfId="4" applyFont="1" applyFill="1" applyAlignment="1">
      <alignment vertical="center" shrinkToFit="1"/>
    </xf>
    <xf numFmtId="172" fontId="17" fillId="4" borderId="0" xfId="4" applyNumberFormat="1" applyFont="1" applyFill="1" applyAlignment="1">
      <alignment horizontal="right" vertical="center" wrapText="1" shrinkToFit="1"/>
    </xf>
    <xf numFmtId="172" fontId="18" fillId="0" borderId="0" xfId="0" applyNumberFormat="1" applyFont="1" applyAlignment="1">
      <alignment horizontal="center"/>
    </xf>
    <xf numFmtId="172" fontId="6" fillId="0" borderId="0" xfId="5" applyNumberFormat="1" applyFont="1" applyBorder="1" applyAlignment="1">
      <alignment horizontal="center"/>
    </xf>
    <xf numFmtId="172" fontId="7" fillId="0" borderId="0" xfId="5" applyNumberFormat="1" applyFont="1" applyFill="1" applyBorder="1" applyAlignment="1">
      <alignment horizontal="center" vertical="center" wrapText="1"/>
    </xf>
    <xf numFmtId="172" fontId="6" fillId="0" borderId="0" xfId="5" applyNumberFormat="1" applyFont="1" applyFill="1" applyBorder="1" applyAlignment="1">
      <alignment horizontal="center"/>
    </xf>
    <xf numFmtId="44" fontId="3" fillId="0" borderId="0" xfId="0" applyNumberFormat="1" applyFont="1"/>
    <xf numFmtId="0" fontId="3" fillId="6" borderId="0" xfId="4" applyFont="1" applyFill="1" applyAlignment="1">
      <alignment vertical="center"/>
    </xf>
    <xf numFmtId="3" fontId="18" fillId="7" borderId="0" xfId="0" applyNumberFormat="1" applyFont="1" applyFill="1" applyAlignment="1">
      <alignment horizontal="center"/>
    </xf>
    <xf numFmtId="172" fontId="18" fillId="7" borderId="0" xfId="0" applyNumberFormat="1" applyFont="1" applyFill="1" applyAlignment="1">
      <alignment horizontal="center"/>
    </xf>
    <xf numFmtId="172" fontId="3" fillId="0" borderId="0" xfId="5" applyNumberFormat="1" applyFont="1" applyFill="1" applyBorder="1" applyAlignment="1">
      <alignment horizontal="right" vertical="center" wrapText="1" shrinkToFit="1"/>
    </xf>
    <xf numFmtId="172" fontId="3" fillId="0" borderId="2" xfId="5" applyNumberFormat="1" applyFont="1" applyFill="1" applyBorder="1" applyAlignment="1">
      <alignment horizontal="center" vertical="center" wrapText="1" shrinkToFit="1"/>
    </xf>
    <xf numFmtId="172" fontId="3" fillId="0" borderId="2" xfId="5" applyNumberFormat="1" applyFont="1" applyFill="1" applyBorder="1" applyAlignment="1">
      <alignment horizontal="right" vertical="center" wrapText="1" shrinkToFit="1"/>
    </xf>
    <xf numFmtId="9" fontId="21" fillId="0" borderId="0" xfId="5" applyFont="1" applyFill="1" applyBorder="1" applyAlignment="1">
      <alignment horizontal="right" wrapText="1" shrinkToFit="1"/>
    </xf>
    <xf numFmtId="9" fontId="21" fillId="5" borderId="0" xfId="5" applyFont="1" applyFill="1" applyBorder="1" applyAlignment="1">
      <alignment horizontal="right" wrapText="1" shrinkToFit="1"/>
    </xf>
    <xf numFmtId="0" fontId="80" fillId="4" borderId="0" xfId="4" applyFont="1" applyFill="1" applyAlignment="1">
      <alignment horizontal="left" vertical="center"/>
    </xf>
    <xf numFmtId="0" fontId="81" fillId="4" borderId="0" xfId="4" applyFont="1" applyFill="1" applyAlignment="1">
      <alignment vertical="center"/>
    </xf>
    <xf numFmtId="0" fontId="81" fillId="4" borderId="0" xfId="4" applyFont="1" applyFill="1" applyAlignment="1">
      <alignment horizontal="centerContinuous" vertical="center"/>
    </xf>
    <xf numFmtId="165" fontId="83" fillId="4" borderId="0" xfId="4" applyNumberFormat="1" applyFont="1" applyFill="1" applyAlignment="1">
      <alignment vertical="center"/>
    </xf>
    <xf numFmtId="169" fontId="83" fillId="4" borderId="0" xfId="4" applyNumberFormat="1" applyFont="1" applyFill="1" applyAlignment="1">
      <alignment vertical="center"/>
    </xf>
    <xf numFmtId="165" fontId="83" fillId="0" borderId="0" xfId="4" applyNumberFormat="1" applyFont="1" applyAlignment="1">
      <alignment vertical="center"/>
    </xf>
    <xf numFmtId="171" fontId="83" fillId="0" borderId="0" xfId="4" applyNumberFormat="1" applyFont="1" applyAlignment="1">
      <alignment vertical="center"/>
    </xf>
    <xf numFmtId="171" fontId="83" fillId="4" borderId="0" xfId="4" applyNumberFormat="1" applyFont="1" applyFill="1" applyAlignment="1">
      <alignment vertical="center"/>
    </xf>
    <xf numFmtId="165" fontId="82" fillId="5" borderId="0" xfId="7" applyFont="1" applyFill="1" applyBorder="1" applyAlignment="1">
      <alignment horizontal="left" vertical="center" wrapText="1" shrinkToFit="1"/>
    </xf>
    <xf numFmtId="165" fontId="82" fillId="5" borderId="0" xfId="7" applyFont="1" applyFill="1" applyBorder="1" applyAlignment="1">
      <alignment horizontal="center" vertical="center" wrapText="1" shrinkToFit="1"/>
    </xf>
    <xf numFmtId="0" fontId="84" fillId="0" borderId="0" xfId="6" applyFont="1"/>
    <xf numFmtId="0" fontId="83" fillId="4" borderId="0" xfId="4" applyFont="1" applyFill="1" applyAlignment="1">
      <alignment vertical="center" wrapText="1"/>
    </xf>
    <xf numFmtId="0" fontId="83" fillId="4" borderId="0" xfId="4" applyFont="1" applyFill="1" applyAlignment="1">
      <alignment vertical="center"/>
    </xf>
    <xf numFmtId="0" fontId="83" fillId="4" borderId="0" xfId="4" applyFont="1" applyFill="1" applyAlignment="1">
      <alignment vertical="center" shrinkToFit="1"/>
    </xf>
    <xf numFmtId="43" fontId="81" fillId="4" borderId="0" xfId="4" applyNumberFormat="1" applyFont="1" applyFill="1" applyAlignment="1">
      <alignment vertical="center"/>
    </xf>
    <xf numFmtId="0" fontId="81" fillId="0" borderId="0" xfId="4" applyFont="1" applyAlignment="1">
      <alignment vertical="center"/>
    </xf>
    <xf numFmtId="0" fontId="86" fillId="0" borderId="0" xfId="4" applyFont="1" applyAlignment="1">
      <alignment vertical="center" shrinkToFit="1"/>
    </xf>
    <xf numFmtId="166" fontId="21" fillId="4" borderId="0" xfId="7" applyNumberFormat="1" applyFont="1" applyFill="1" applyBorder="1" applyAlignment="1">
      <alignment horizontal="right" vertical="center" wrapText="1" indent="1"/>
    </xf>
    <xf numFmtId="164" fontId="21" fillId="4" borderId="0" xfId="5" applyNumberFormat="1" applyFont="1" applyFill="1" applyBorder="1" applyAlignment="1">
      <alignment horizontal="center" vertical="center" wrapText="1"/>
    </xf>
    <xf numFmtId="0" fontId="13" fillId="4" borderId="0" xfId="4" applyFont="1" applyFill="1" applyAlignment="1">
      <alignment vertical="center" wrapText="1"/>
    </xf>
    <xf numFmtId="0" fontId="81" fillId="4" borderId="0" xfId="4" applyFont="1" applyFill="1" applyAlignment="1">
      <alignment horizontal="center" vertical="center"/>
    </xf>
    <xf numFmtId="164" fontId="25" fillId="5" borderId="0" xfId="5" applyNumberFormat="1" applyFont="1" applyFill="1" applyBorder="1" applyAlignment="1">
      <alignment horizontal="right" wrapText="1" shrinkToFit="1"/>
    </xf>
    <xf numFmtId="0" fontId="2" fillId="3" borderId="0" xfId="4" applyFont="1" applyFill="1" applyAlignment="1">
      <alignment horizontal="center" vertical="center" shrinkToFit="1"/>
    </xf>
    <xf numFmtId="0" fontId="1" fillId="0" borderId="0" xfId="0" applyFont="1"/>
    <xf numFmtId="0" fontId="1" fillId="0" borderId="2" xfId="0" applyFont="1" applyBorder="1"/>
    <xf numFmtId="0" fontId="5" fillId="4" borderId="2" xfId="0" applyFont="1" applyFill="1" applyBorder="1" applyAlignment="1">
      <alignment horizontal="center" vertical="center" wrapText="1" shrinkToFit="1"/>
    </xf>
    <xf numFmtId="0" fontId="5" fillId="4" borderId="0" xfId="0" applyFont="1" applyFill="1" applyAlignment="1">
      <alignment horizontal="center" vertical="center" wrapText="1" shrinkToFit="1"/>
    </xf>
    <xf numFmtId="0" fontId="7" fillId="5" borderId="0" xfId="0" applyFont="1" applyFill="1" applyAlignment="1">
      <alignment horizontal="left" vertical="center" wrapText="1"/>
    </xf>
    <xf numFmtId="172" fontId="6" fillId="0" borderId="10" xfId="5" applyNumberFormat="1" applyFont="1" applyBorder="1" applyAlignment="1">
      <alignment horizontal="center"/>
    </xf>
    <xf numFmtId="172" fontId="6" fillId="0" borderId="11" xfId="5" applyNumberFormat="1" applyFont="1" applyBorder="1" applyAlignment="1">
      <alignment horizontal="center"/>
    </xf>
    <xf numFmtId="0" fontId="6" fillId="0" borderId="10" xfId="0" applyFont="1" applyBorder="1"/>
    <xf numFmtId="172" fontId="6" fillId="0" borderId="12" xfId="5" applyNumberFormat="1" applyFont="1" applyBorder="1" applyAlignment="1">
      <alignment horizontal="center"/>
    </xf>
    <xf numFmtId="0" fontId="6" fillId="0" borderId="12" xfId="0" applyFont="1" applyBorder="1"/>
    <xf numFmtId="0" fontId="6" fillId="0" borderId="2" xfId="0" applyFont="1" applyBorder="1" applyAlignment="1">
      <alignment horizontal="center" vertical="center"/>
    </xf>
    <xf numFmtId="0" fontId="6" fillId="0" borderId="13" xfId="0" applyFont="1" applyBorder="1"/>
    <xf numFmtId="172" fontId="6" fillId="0" borderId="13" xfId="5" applyNumberFormat="1" applyFont="1" applyBorder="1" applyAlignment="1">
      <alignment horizontal="center"/>
    </xf>
    <xf numFmtId="0" fontId="7" fillId="5" borderId="11" xfId="0" applyFont="1" applyFill="1" applyBorder="1" applyAlignment="1">
      <alignment horizontal="left" vertical="center" wrapText="1"/>
    </xf>
    <xf numFmtId="0" fontId="6" fillId="0" borderId="15" xfId="0" applyFont="1" applyBorder="1"/>
    <xf numFmtId="172" fontId="6" fillId="0" borderId="15" xfId="5" applyNumberFormat="1" applyFont="1" applyBorder="1" applyAlignment="1">
      <alignment horizontal="center"/>
    </xf>
    <xf numFmtId="172" fontId="6" fillId="0" borderId="14" xfId="5" applyNumberFormat="1" applyFont="1" applyBorder="1" applyAlignment="1">
      <alignment horizontal="center"/>
    </xf>
    <xf numFmtId="0" fontId="10" fillId="4" borderId="0" xfId="3" applyFont="1" applyFill="1" applyAlignment="1">
      <alignment horizontal="center" vertical="center" wrapText="1"/>
    </xf>
    <xf numFmtId="0" fontId="10" fillId="4" borderId="0" xfId="3" applyFont="1" applyFill="1" applyAlignment="1">
      <alignment horizontal="center" vertical="center"/>
    </xf>
    <xf numFmtId="0" fontId="11" fillId="4" borderId="0" xfId="4" applyFont="1" applyFill="1" applyAlignment="1">
      <alignment horizontal="center" vertical="center" shrinkToFit="1"/>
    </xf>
    <xf numFmtId="0" fontId="10" fillId="4" borderId="0" xfId="3" applyFont="1" applyFill="1" applyAlignment="1">
      <alignment horizontal="centerContinuous" vertical="center" wrapText="1"/>
    </xf>
    <xf numFmtId="0" fontId="10" fillId="4" borderId="0" xfId="3" applyFont="1" applyFill="1" applyAlignment="1">
      <alignment horizontal="centerContinuous" vertical="center"/>
    </xf>
    <xf numFmtId="0" fontId="11" fillId="4" borderId="0" xfId="4" applyFont="1" applyFill="1" applyAlignment="1">
      <alignment horizontal="centerContinuous" vertical="center" shrinkToFit="1"/>
    </xf>
    <xf numFmtId="0" fontId="2" fillId="3" borderId="0" xfId="4" applyFont="1" applyFill="1" applyAlignment="1">
      <alignment horizontal="centerContinuous" vertical="center" shrinkToFit="1"/>
    </xf>
    <xf numFmtId="0" fontId="15" fillId="5" borderId="16" xfId="4" applyFont="1" applyFill="1" applyBorder="1" applyAlignment="1">
      <alignment horizontal="center" vertical="center" wrapText="1" shrinkToFit="1"/>
    </xf>
    <xf numFmtId="0" fontId="15" fillId="5" borderId="0" xfId="4" applyFont="1" applyFill="1" applyAlignment="1">
      <alignment horizontal="center" vertical="center" wrapText="1" shrinkToFit="1"/>
    </xf>
    <xf numFmtId="0" fontId="16" fillId="5" borderId="0" xfId="4" applyFont="1" applyFill="1" applyAlignment="1">
      <alignment horizontal="center" vertical="center" wrapText="1" shrinkToFit="1"/>
    </xf>
    <xf numFmtId="0" fontId="3" fillId="5" borderId="17" xfId="4" applyFont="1" applyFill="1" applyBorder="1" applyAlignment="1">
      <alignment vertical="center"/>
    </xf>
    <xf numFmtId="0" fontId="13" fillId="5" borderId="0" xfId="4" applyFont="1" applyFill="1" applyAlignment="1">
      <alignment vertical="center" shrinkToFit="1"/>
    </xf>
    <xf numFmtId="3" fontId="18" fillId="9" borderId="18" xfId="0" applyNumberFormat="1" applyFont="1" applyFill="1" applyBorder="1" applyAlignment="1">
      <alignment horizontal="center"/>
    </xf>
    <xf numFmtId="172" fontId="6" fillId="0" borderId="17" xfId="5" applyNumberFormat="1" applyFont="1" applyBorder="1" applyAlignment="1">
      <alignment horizontal="center"/>
    </xf>
    <xf numFmtId="172" fontId="17" fillId="5" borderId="0" xfId="4" applyNumberFormat="1" applyFont="1" applyFill="1" applyAlignment="1">
      <alignment horizontal="right" vertical="center" wrapText="1" shrinkToFit="1"/>
    </xf>
    <xf numFmtId="0" fontId="3" fillId="5" borderId="12" xfId="4" applyFont="1" applyFill="1" applyBorder="1" applyAlignment="1">
      <alignment vertical="center"/>
    </xf>
    <xf numFmtId="0" fontId="3" fillId="5" borderId="0" xfId="4" applyFont="1" applyFill="1" applyAlignment="1">
      <alignment horizontal="left" vertical="center" wrapText="1" shrinkToFit="1"/>
    </xf>
    <xf numFmtId="0" fontId="7" fillId="5" borderId="14" xfId="4" applyFont="1" applyFill="1" applyBorder="1" applyAlignment="1">
      <alignment wrapText="1"/>
    </xf>
    <xf numFmtId="0" fontId="7" fillId="5" borderId="14" xfId="4" applyFont="1" applyFill="1" applyBorder="1" applyAlignment="1">
      <alignment vertical="center" wrapText="1" shrinkToFit="1"/>
    </xf>
    <xf numFmtId="3" fontId="18" fillId="9" borderId="14" xfId="0" applyNumberFormat="1" applyFont="1" applyFill="1" applyBorder="1" applyAlignment="1">
      <alignment horizontal="center"/>
    </xf>
    <xf numFmtId="3" fontId="18" fillId="9" borderId="15" xfId="0" applyNumberFormat="1" applyFont="1" applyFill="1" applyBorder="1" applyAlignment="1">
      <alignment horizontal="center"/>
    </xf>
    <xf numFmtId="172" fontId="6" fillId="0" borderId="19" xfId="5" applyNumberFormat="1" applyFont="1" applyBorder="1" applyAlignment="1">
      <alignment horizontal="center"/>
    </xf>
    <xf numFmtId="172" fontId="17" fillId="5" borderId="14" xfId="4" applyNumberFormat="1" applyFont="1" applyFill="1" applyBorder="1" applyAlignment="1">
      <alignment horizontal="right" vertical="center" wrapText="1" shrinkToFit="1"/>
    </xf>
    <xf numFmtId="166" fontId="21" fillId="0" borderId="0" xfId="7" applyNumberFormat="1" applyFont="1" applyFill="1" applyBorder="1" applyAlignment="1">
      <alignment horizontal="right" wrapText="1" shrinkToFit="1"/>
    </xf>
    <xf numFmtId="166" fontId="21" fillId="5" borderId="10" xfId="7" applyNumberFormat="1" applyFont="1" applyFill="1" applyBorder="1" applyAlignment="1">
      <alignment horizontal="right" wrapText="1" shrinkToFit="1"/>
    </xf>
    <xf numFmtId="9" fontId="21" fillId="5" borderId="10" xfId="5" applyFont="1" applyFill="1" applyBorder="1" applyAlignment="1">
      <alignment horizontal="right" wrapText="1" shrinkToFit="1"/>
    </xf>
    <xf numFmtId="166" fontId="21" fillId="5" borderId="12" xfId="7" applyNumberFormat="1" applyFont="1" applyFill="1" applyBorder="1" applyAlignment="1">
      <alignment horizontal="right" wrapText="1" shrinkToFit="1"/>
    </xf>
    <xf numFmtId="166" fontId="21" fillId="5" borderId="6" xfId="7" applyNumberFormat="1" applyFont="1" applyFill="1" applyBorder="1" applyAlignment="1">
      <alignment horizontal="right" wrapText="1" shrinkToFit="1"/>
    </xf>
    <xf numFmtId="9" fontId="21" fillId="5" borderId="20" xfId="5" applyFont="1" applyFill="1" applyBorder="1" applyAlignment="1">
      <alignment horizontal="right" wrapText="1" shrinkToFit="1"/>
    </xf>
    <xf numFmtId="9" fontId="21" fillId="5" borderId="21" xfId="5" applyFont="1" applyFill="1" applyBorder="1" applyAlignment="1">
      <alignment horizontal="right" wrapText="1" shrinkToFit="1"/>
    </xf>
    <xf numFmtId="9" fontId="21" fillId="5" borderId="12" xfId="5" applyFont="1" applyFill="1" applyBorder="1" applyAlignment="1">
      <alignment horizontal="right" wrapText="1" shrinkToFit="1"/>
    </xf>
    <xf numFmtId="166" fontId="21" fillId="5" borderId="0" xfId="7" applyNumberFormat="1" applyFont="1" applyFill="1" applyBorder="1" applyAlignment="1">
      <alignment horizontal="right" wrapText="1" shrinkToFit="1"/>
    </xf>
    <xf numFmtId="166" fontId="21" fillId="5" borderId="8" xfId="7" applyNumberFormat="1" applyFont="1" applyFill="1" applyBorder="1" applyAlignment="1">
      <alignment horizontal="right" wrapText="1" shrinkToFit="1"/>
    </xf>
    <xf numFmtId="9" fontId="21" fillId="5" borderId="8" xfId="5" applyFont="1" applyFill="1" applyBorder="1" applyAlignment="1">
      <alignment horizontal="right" wrapText="1" shrinkToFit="1"/>
    </xf>
    <xf numFmtId="166" fontId="64" fillId="5" borderId="8" xfId="7" applyNumberFormat="1" applyFont="1" applyFill="1" applyBorder="1" applyAlignment="1">
      <alignment horizontal="right" wrapText="1"/>
    </xf>
    <xf numFmtId="9" fontId="63" fillId="5" borderId="8" xfId="5" applyFont="1" applyFill="1" applyBorder="1" applyAlignment="1">
      <alignment horizontal="right" wrapText="1"/>
    </xf>
    <xf numFmtId="9" fontId="21" fillId="5" borderId="18" xfId="5" applyFont="1" applyFill="1" applyBorder="1" applyAlignment="1">
      <alignment horizontal="right" wrapText="1" shrinkToFit="1"/>
    </xf>
    <xf numFmtId="0" fontId="21" fillId="5" borderId="22" xfId="4" applyFont="1" applyFill="1" applyBorder="1" applyAlignment="1">
      <alignment vertical="center"/>
    </xf>
    <xf numFmtId="9" fontId="21" fillId="5" borderId="22" xfId="5" applyFont="1" applyFill="1" applyBorder="1" applyAlignment="1">
      <alignment horizontal="right" wrapText="1" shrinkToFit="1"/>
    </xf>
    <xf numFmtId="0" fontId="61" fillId="4" borderId="0" xfId="4" applyFont="1" applyFill="1" applyAlignment="1">
      <alignment horizontal="center" vertical="center" wrapText="1"/>
    </xf>
    <xf numFmtId="0" fontId="87" fillId="3" borderId="0" xfId="0" applyFont="1" applyFill="1" applyAlignment="1">
      <alignment vertical="center"/>
    </xf>
    <xf numFmtId="0" fontId="59" fillId="0" borderId="0" xfId="0" applyFont="1" applyAlignment="1">
      <alignment vertical="center" wrapText="1"/>
    </xf>
    <xf numFmtId="0" fontId="89" fillId="5" borderId="16" xfId="4" applyFont="1" applyFill="1" applyBorder="1" applyAlignment="1">
      <alignment horizontal="center" vertical="center" wrapText="1" shrinkToFit="1"/>
    </xf>
    <xf numFmtId="0" fontId="87" fillId="3" borderId="0" xfId="4" applyFont="1" applyFill="1" applyAlignment="1">
      <alignment vertical="center"/>
    </xf>
    <xf numFmtId="0" fontId="59" fillId="0" borderId="0" xfId="4" applyFont="1" applyAlignment="1">
      <alignment vertical="center" wrapText="1"/>
    </xf>
    <xf numFmtId="0" fontId="61" fillId="4" borderId="23" xfId="4" applyFont="1" applyFill="1" applyBorder="1" applyAlignment="1">
      <alignment vertical="center" wrapText="1"/>
    </xf>
    <xf numFmtId="0" fontId="21" fillId="4" borderId="24" xfId="4" applyFont="1" applyFill="1" applyBorder="1" applyAlignment="1">
      <alignment vertical="center" shrinkToFit="1"/>
    </xf>
    <xf numFmtId="0" fontId="21" fillId="4" borderId="24" xfId="4" applyFont="1" applyFill="1" applyBorder="1" applyAlignment="1">
      <alignment vertical="center"/>
    </xf>
    <xf numFmtId="0" fontId="21" fillId="5" borderId="18" xfId="4" applyFont="1" applyFill="1" applyBorder="1" applyAlignment="1">
      <alignment horizontal="left" wrapText="1" shrinkToFit="1"/>
    </xf>
    <xf numFmtId="0" fontId="63" fillId="5" borderId="0" xfId="4" applyFont="1" applyFill="1" applyAlignment="1">
      <alignment horizontal="right" wrapText="1" shrinkToFit="1"/>
    </xf>
    <xf numFmtId="0" fontId="63" fillId="0" borderId="0" xfId="4" applyFont="1" applyAlignment="1">
      <alignment horizontal="right" wrapText="1" shrinkToFit="1"/>
    </xf>
    <xf numFmtId="0" fontId="21" fillId="5" borderId="12" xfId="4" applyFont="1" applyFill="1" applyBorder="1" applyAlignment="1">
      <alignment horizontal="left" wrapText="1" shrinkToFit="1"/>
    </xf>
    <xf numFmtId="0" fontId="21" fillId="5" borderId="0" xfId="4" applyFont="1" applyFill="1" applyAlignment="1">
      <alignment horizontal="left" wrapText="1" shrinkToFit="1"/>
    </xf>
    <xf numFmtId="0" fontId="21" fillId="5" borderId="8" xfId="4" applyFont="1" applyFill="1" applyBorder="1" applyAlignment="1">
      <alignment horizontal="left" wrapText="1" shrinkToFit="1"/>
    </xf>
    <xf numFmtId="0" fontId="61" fillId="5" borderId="21" xfId="4" applyFont="1" applyFill="1" applyBorder="1" applyAlignment="1">
      <alignment horizontal="left" wrapText="1" shrinkToFit="1"/>
    </xf>
    <xf numFmtId="0" fontId="61" fillId="5" borderId="22" xfId="4" applyFont="1" applyFill="1" applyBorder="1" applyAlignment="1">
      <alignment vertical="center" wrapText="1"/>
    </xf>
    <xf numFmtId="0" fontId="61" fillId="5" borderId="21" xfId="4" applyFont="1" applyFill="1" applyBorder="1" applyAlignment="1">
      <alignment horizontal="left" vertical="center" wrapText="1" shrinkToFit="1"/>
    </xf>
    <xf numFmtId="0" fontId="21" fillId="5" borderId="10" xfId="4" applyFont="1" applyFill="1" applyBorder="1" applyAlignment="1">
      <alignment horizontal="left" wrapText="1" shrinkToFit="1"/>
    </xf>
    <xf numFmtId="0" fontId="61" fillId="5" borderId="22" xfId="4" applyFont="1" applyFill="1" applyBorder="1" applyAlignment="1">
      <alignment horizontal="left" wrapText="1" shrinkToFit="1"/>
    </xf>
    <xf numFmtId="0" fontId="21" fillId="5" borderId="20" xfId="4" applyFont="1" applyFill="1" applyBorder="1" applyAlignment="1">
      <alignment horizontal="left" wrapText="1" shrinkToFit="1"/>
    </xf>
    <xf numFmtId="0" fontId="21" fillId="5" borderId="23" xfId="4" applyFont="1" applyFill="1" applyBorder="1" applyAlignment="1">
      <alignment horizontal="center" wrapText="1" shrinkToFit="1"/>
    </xf>
    <xf numFmtId="0" fontId="21" fillId="5" borderId="23" xfId="4" applyFont="1" applyFill="1" applyBorder="1" applyAlignment="1">
      <alignment horizontal="center" vertical="center" wrapText="1" shrinkToFit="1"/>
    </xf>
    <xf numFmtId="0" fontId="65" fillId="5" borderId="0" xfId="4" applyFont="1" applyFill="1" applyAlignment="1">
      <alignment horizontal="left" vertical="center" wrapText="1" shrinkToFit="1"/>
    </xf>
    <xf numFmtId="0" fontId="21" fillId="5" borderId="0" xfId="0" applyFont="1" applyFill="1" applyAlignment="1">
      <alignment vertical="center" wrapText="1"/>
    </xf>
    <xf numFmtId="167" fontId="21" fillId="5" borderId="0" xfId="5" applyNumberFormat="1" applyFont="1" applyFill="1" applyBorder="1" applyAlignment="1">
      <alignment horizontal="right" vertical="center" shrinkToFit="1"/>
    </xf>
    <xf numFmtId="164" fontId="21" fillId="5" borderId="0" xfId="5" applyNumberFormat="1" applyFont="1" applyFill="1" applyBorder="1" applyAlignment="1">
      <alignment horizontal="right" vertical="center" shrinkToFit="1"/>
    </xf>
    <xf numFmtId="0" fontId="21" fillId="5" borderId="25" xfId="0" applyFont="1" applyFill="1" applyBorder="1" applyAlignment="1">
      <alignment vertical="center" shrinkToFit="1"/>
    </xf>
    <xf numFmtId="164" fontId="21" fillId="5" borderId="10" xfId="5" applyNumberFormat="1" applyFont="1" applyFill="1" applyBorder="1" applyAlignment="1">
      <alignment horizontal="left" wrapText="1" shrinkToFit="1"/>
    </xf>
    <xf numFmtId="164" fontId="21" fillId="5" borderId="12" xfId="5" applyNumberFormat="1" applyFont="1" applyFill="1" applyBorder="1" applyAlignment="1">
      <alignment horizontal="center" wrapText="1" shrinkToFit="1"/>
    </xf>
    <xf numFmtId="164" fontId="21" fillId="5" borderId="18" xfId="5" applyNumberFormat="1" applyFont="1" applyFill="1" applyBorder="1" applyAlignment="1">
      <alignment horizontal="center" wrapText="1" shrinkToFit="1"/>
    </xf>
    <xf numFmtId="0" fontId="64" fillId="5" borderId="15" xfId="4" applyFont="1" applyFill="1" applyBorder="1" applyAlignment="1">
      <alignment wrapText="1"/>
    </xf>
    <xf numFmtId="9" fontId="64" fillId="5" borderId="15" xfId="5" applyFont="1" applyFill="1" applyBorder="1" applyAlignment="1">
      <alignment horizontal="center" wrapText="1"/>
    </xf>
    <xf numFmtId="164" fontId="64" fillId="5" borderId="15" xfId="5" applyNumberFormat="1" applyFont="1" applyFill="1" applyBorder="1" applyAlignment="1">
      <alignment horizontal="center" wrapText="1"/>
    </xf>
    <xf numFmtId="0" fontId="90" fillId="3" borderId="0" xfId="0" applyFont="1" applyFill="1" applyAlignment="1">
      <alignment vertical="center"/>
    </xf>
    <xf numFmtId="0" fontId="69" fillId="4" borderId="0" xfId="0" applyFont="1" applyFill="1" applyAlignment="1">
      <alignment horizontal="right" vertical="center" shrinkToFit="1"/>
    </xf>
    <xf numFmtId="0" fontId="89" fillId="4" borderId="2" xfId="0" applyFont="1" applyFill="1" applyBorder="1" applyAlignment="1">
      <alignment horizontal="center" vertical="center" wrapText="1" shrinkToFit="1"/>
    </xf>
    <xf numFmtId="0" fontId="89" fillId="4" borderId="0" xfId="0" applyFont="1" applyFill="1" applyAlignment="1">
      <alignment horizontal="center" vertical="center" wrapText="1" shrinkToFit="1"/>
    </xf>
    <xf numFmtId="164" fontId="21" fillId="5" borderId="0" xfId="5" applyNumberFormat="1" applyFont="1" applyFill="1" applyBorder="1" applyAlignment="1">
      <alignment horizontal="left" wrapText="1" shrinkToFit="1"/>
    </xf>
    <xf numFmtId="0" fontId="71" fillId="5" borderId="0" xfId="0" applyFont="1" applyFill="1" applyAlignment="1">
      <alignment vertical="center"/>
    </xf>
    <xf numFmtId="3" fontId="72" fillId="5" borderId="11" xfId="0" applyNumberFormat="1" applyFont="1" applyFill="1" applyBorder="1" applyAlignment="1">
      <alignment horizontal="center" vertical="center"/>
    </xf>
    <xf numFmtId="3" fontId="72" fillId="5" borderId="0" xfId="0" applyNumberFormat="1" applyFont="1" applyFill="1" applyAlignment="1">
      <alignment horizontal="center" vertical="center"/>
    </xf>
    <xf numFmtId="164" fontId="72" fillId="5" borderId="9" xfId="5" applyNumberFormat="1" applyFont="1" applyFill="1" applyBorder="1" applyAlignment="1">
      <alignment horizontal="center" vertical="center"/>
    </xf>
    <xf numFmtId="164" fontId="21" fillId="5" borderId="12" xfId="5" applyNumberFormat="1" applyFont="1" applyFill="1" applyBorder="1" applyAlignment="1">
      <alignment horizontal="left" wrapText="1" shrinkToFit="1"/>
    </xf>
    <xf numFmtId="4" fontId="71" fillId="5" borderId="18" xfId="0" applyNumberFormat="1" applyFont="1" applyFill="1" applyBorder="1" applyAlignment="1">
      <alignment horizontal="center" vertical="center"/>
    </xf>
    <xf numFmtId="4" fontId="71" fillId="5" borderId="12" xfId="0" applyNumberFormat="1" applyFont="1" applyFill="1" applyBorder="1" applyAlignment="1">
      <alignment horizontal="center" vertical="center"/>
    </xf>
    <xf numFmtId="0" fontId="71" fillId="5" borderId="12" xfId="0" applyFont="1" applyFill="1" applyBorder="1" applyAlignment="1">
      <alignment horizontal="center" vertical="center"/>
    </xf>
    <xf numFmtId="0" fontId="71" fillId="5" borderId="12" xfId="0" applyFont="1" applyFill="1" applyBorder="1" applyAlignment="1">
      <alignment vertical="center"/>
    </xf>
    <xf numFmtId="0" fontId="63" fillId="5" borderId="15" xfId="4" applyFont="1" applyFill="1" applyBorder="1" applyAlignment="1">
      <alignment wrapText="1"/>
    </xf>
    <xf numFmtId="0" fontId="63" fillId="5" borderId="14" xfId="4" applyFont="1" applyFill="1" applyBorder="1" applyAlignment="1">
      <alignment wrapText="1"/>
    </xf>
    <xf numFmtId="164" fontId="63" fillId="5" borderId="14" xfId="5" applyNumberFormat="1" applyFont="1" applyFill="1" applyBorder="1" applyAlignment="1">
      <alignment horizontal="center" wrapText="1"/>
    </xf>
    <xf numFmtId="0" fontId="64" fillId="5" borderId="26" xfId="4" applyFont="1" applyFill="1" applyBorder="1" applyAlignment="1">
      <alignment wrapText="1"/>
    </xf>
    <xf numFmtId="0" fontId="21" fillId="4" borderId="27" xfId="4" applyFont="1" applyFill="1" applyBorder="1" applyAlignment="1">
      <alignment vertical="center" shrinkToFit="1"/>
    </xf>
    <xf numFmtId="166" fontId="64" fillId="5" borderId="26" xfId="7" applyNumberFormat="1" applyFont="1" applyFill="1" applyBorder="1" applyAlignment="1">
      <alignment horizontal="right" wrapText="1"/>
    </xf>
    <xf numFmtId="0" fontId="21" fillId="4" borderId="27" xfId="4" applyFont="1" applyFill="1" applyBorder="1" applyAlignment="1">
      <alignment vertical="center"/>
    </xf>
    <xf numFmtId="169" fontId="25" fillId="5" borderId="0" xfId="7" applyNumberFormat="1" applyFont="1" applyFill="1" applyBorder="1" applyAlignment="1">
      <alignment horizontal="right" wrapText="1" shrinkToFit="1"/>
    </xf>
    <xf numFmtId="169" fontId="25" fillId="5" borderId="18" xfId="7" applyNumberFormat="1" applyFont="1" applyFill="1" applyBorder="1" applyAlignment="1">
      <alignment horizontal="right" wrapText="1" shrinkToFit="1"/>
    </xf>
    <xf numFmtId="164" fontId="25" fillId="5" borderId="18" xfId="5" applyNumberFormat="1" applyFont="1" applyFill="1" applyBorder="1" applyAlignment="1">
      <alignment horizontal="right" wrapText="1" shrinkToFit="1"/>
    </xf>
    <xf numFmtId="169" fontId="25" fillId="5" borderId="10" xfId="7" applyNumberFormat="1" applyFont="1" applyFill="1" applyBorder="1" applyAlignment="1">
      <alignment horizontal="right" wrapText="1" shrinkToFit="1"/>
    </xf>
    <xf numFmtId="169" fontId="25" fillId="5" borderId="12" xfId="7" applyNumberFormat="1" applyFont="1" applyFill="1" applyBorder="1" applyAlignment="1">
      <alignment horizontal="right" wrapText="1" shrinkToFit="1"/>
    </xf>
    <xf numFmtId="164" fontId="25" fillId="5" borderId="12" xfId="5" applyNumberFormat="1" applyFont="1" applyFill="1" applyBorder="1" applyAlignment="1">
      <alignment horizontal="right" wrapText="1" shrinkToFit="1"/>
    </xf>
    <xf numFmtId="165" fontId="25" fillId="5" borderId="13" xfId="7" applyFont="1" applyFill="1" applyBorder="1" applyAlignment="1">
      <alignment horizontal="right" wrapText="1" shrinkToFit="1"/>
    </xf>
    <xf numFmtId="165" fontId="25" fillId="5" borderId="0" xfId="7" applyFont="1" applyFill="1" applyBorder="1" applyAlignment="1">
      <alignment horizontal="right" wrapText="1" shrinkToFit="1"/>
    </xf>
    <xf numFmtId="169" fontId="25" fillId="5" borderId="13" xfId="7" applyNumberFormat="1" applyFont="1" applyFill="1" applyBorder="1" applyAlignment="1">
      <alignment horizontal="right" wrapText="1" shrinkToFit="1"/>
    </xf>
    <xf numFmtId="166" fontId="25" fillId="5" borderId="11" xfId="7" applyNumberFormat="1" applyFont="1" applyFill="1" applyBorder="1" applyAlignment="1">
      <alignment horizontal="right" wrapText="1" shrinkToFit="1"/>
    </xf>
    <xf numFmtId="169" fontId="25" fillId="5" borderId="11" xfId="7" applyNumberFormat="1" applyFont="1" applyFill="1" applyBorder="1" applyAlignment="1">
      <alignment horizontal="right" wrapText="1" shrinkToFit="1"/>
    </xf>
    <xf numFmtId="164" fontId="25" fillId="5" borderId="11" xfId="5" applyNumberFormat="1" applyFont="1" applyFill="1" applyBorder="1" applyAlignment="1">
      <alignment horizontal="right" wrapText="1" shrinkToFit="1"/>
    </xf>
    <xf numFmtId="166" fontId="25" fillId="5" borderId="2" xfId="7" applyNumberFormat="1" applyFont="1" applyFill="1" applyBorder="1" applyAlignment="1">
      <alignment horizontal="right" wrapText="1" shrinkToFit="1"/>
    </xf>
    <xf numFmtId="9" fontId="25" fillId="5" borderId="0" xfId="5" applyFont="1" applyFill="1" applyBorder="1" applyAlignment="1">
      <alignment horizontal="right" wrapText="1" shrinkToFit="1"/>
    </xf>
    <xf numFmtId="166" fontId="26" fillId="5" borderId="0" xfId="7" applyNumberFormat="1" applyFont="1" applyFill="1" applyBorder="1" applyAlignment="1">
      <alignment horizontal="right" vertical="center" wrapText="1" shrinkToFit="1"/>
    </xf>
    <xf numFmtId="164" fontId="25" fillId="5" borderId="9" xfId="5" applyNumberFormat="1" applyFont="1" applyFill="1" applyBorder="1" applyAlignment="1">
      <alignment horizontal="right" wrapText="1" shrinkToFit="1"/>
    </xf>
    <xf numFmtId="164" fontId="25" fillId="5" borderId="28" xfId="5" applyNumberFormat="1" applyFont="1" applyFill="1" applyBorder="1" applyAlignment="1">
      <alignment horizontal="right" wrapText="1" shrinkToFit="1"/>
    </xf>
    <xf numFmtId="166" fontId="26" fillId="5" borderId="9" xfId="7" applyNumberFormat="1" applyFont="1" applyFill="1" applyBorder="1" applyAlignment="1">
      <alignment horizontal="right" vertical="center" wrapText="1"/>
    </xf>
    <xf numFmtId="166" fontId="26" fillId="5" borderId="9" xfId="7" applyNumberFormat="1" applyFont="1" applyFill="1" applyBorder="1" applyAlignment="1">
      <alignment horizontal="right" vertical="center" wrapText="1" shrinkToFit="1"/>
    </xf>
    <xf numFmtId="164" fontId="26" fillId="5" borderId="9" xfId="5" applyNumberFormat="1" applyFont="1" applyFill="1" applyBorder="1" applyAlignment="1">
      <alignment horizontal="right" vertical="center" wrapText="1" shrinkToFit="1"/>
    </xf>
    <xf numFmtId="166" fontId="25" fillId="5" borderId="12" xfId="7" applyNumberFormat="1" applyFont="1" applyFill="1" applyBorder="1" applyAlignment="1">
      <alignment horizontal="right" wrapText="1" shrinkToFit="1"/>
    </xf>
    <xf numFmtId="166" fontId="25" fillId="5" borderId="0" xfId="7" applyNumberFormat="1" applyFont="1" applyFill="1" applyBorder="1" applyAlignment="1">
      <alignment horizontal="right" wrapText="1" shrinkToFit="1"/>
    </xf>
    <xf numFmtId="164" fontId="25" fillId="5" borderId="2" xfId="5" applyNumberFormat="1" applyFont="1" applyFill="1" applyBorder="1" applyAlignment="1">
      <alignment horizontal="right" wrapText="1" shrinkToFit="1"/>
    </xf>
    <xf numFmtId="164" fontId="25" fillId="4" borderId="11" xfId="5" applyNumberFormat="1" applyFont="1" applyFill="1" applyBorder="1" applyAlignment="1">
      <alignment horizontal="right" wrapText="1" shrinkToFit="1"/>
    </xf>
    <xf numFmtId="166" fontId="25" fillId="5" borderId="9" xfId="7" applyNumberFormat="1" applyFont="1" applyFill="1" applyBorder="1" applyAlignment="1">
      <alignment horizontal="right" wrapText="1" shrinkToFit="1"/>
    </xf>
    <xf numFmtId="164" fontId="25" fillId="4" borderId="0" xfId="5" applyNumberFormat="1" applyFont="1" applyFill="1" applyBorder="1" applyAlignment="1">
      <alignment horizontal="right" wrapText="1" shrinkToFit="1"/>
    </xf>
    <xf numFmtId="164" fontId="25" fillId="4" borderId="9" xfId="5" applyNumberFormat="1" applyFont="1" applyFill="1" applyBorder="1" applyAlignment="1">
      <alignment horizontal="right" wrapText="1" shrinkToFit="1"/>
    </xf>
    <xf numFmtId="166" fontId="25" fillId="5" borderId="28" xfId="7" applyNumberFormat="1" applyFont="1" applyFill="1" applyBorder="1" applyAlignment="1">
      <alignment horizontal="right" vertical="center" wrapText="1" shrinkToFit="1"/>
    </xf>
    <xf numFmtId="164" fontId="25" fillId="5" borderId="28" xfId="5" applyNumberFormat="1" applyFont="1" applyFill="1" applyBorder="1" applyAlignment="1">
      <alignment horizontal="right" vertical="center" wrapText="1" shrinkToFit="1"/>
    </xf>
    <xf numFmtId="169" fontId="25" fillId="5" borderId="28" xfId="7" applyNumberFormat="1" applyFont="1" applyFill="1" applyBorder="1" applyAlignment="1">
      <alignment horizontal="right" vertical="center" wrapText="1" shrinkToFit="1"/>
    </xf>
    <xf numFmtId="166" fontId="26" fillId="5" borderId="28" xfId="0" applyNumberFormat="1" applyFont="1" applyFill="1" applyBorder="1" applyAlignment="1">
      <alignment horizontal="right" vertical="center" wrapText="1"/>
    </xf>
    <xf numFmtId="164" fontId="25" fillId="5" borderId="2" xfId="5" applyNumberFormat="1" applyFont="1" applyFill="1" applyBorder="1" applyAlignment="1">
      <alignment horizontal="right" vertical="center" wrapText="1" shrinkToFit="1"/>
    </xf>
    <xf numFmtId="166" fontId="26" fillId="5" borderId="2" xfId="0" applyNumberFormat="1" applyFont="1" applyFill="1" applyBorder="1" applyAlignment="1">
      <alignment horizontal="right" vertical="center" wrapText="1"/>
    </xf>
    <xf numFmtId="166" fontId="26" fillId="5" borderId="9" xfId="0" applyNumberFormat="1" applyFont="1" applyFill="1" applyBorder="1" applyAlignment="1">
      <alignment horizontal="right" vertical="center" wrapText="1"/>
    </xf>
    <xf numFmtId="9" fontId="25" fillId="5" borderId="11" xfId="5" applyFont="1" applyFill="1" applyBorder="1" applyAlignment="1">
      <alignment horizontal="right" vertical="center" wrapText="1" shrinkToFit="1"/>
    </xf>
    <xf numFmtId="9" fontId="25" fillId="5" borderId="0" xfId="5" applyFont="1" applyFill="1" applyAlignment="1">
      <alignment horizontal="right" vertical="center" wrapText="1" shrinkToFit="1"/>
    </xf>
    <xf numFmtId="164" fontId="25" fillId="5" borderId="11" xfId="5" applyNumberFormat="1" applyFont="1" applyFill="1" applyBorder="1" applyAlignment="1">
      <alignment horizontal="right" vertical="center" wrapText="1" shrinkToFit="1"/>
    </xf>
    <xf numFmtId="167" fontId="39" fillId="5" borderId="11" xfId="0" applyNumberFormat="1" applyFont="1" applyFill="1" applyBorder="1" applyAlignment="1">
      <alignment horizontal="right" vertical="center" wrapText="1" shrinkToFit="1"/>
    </xf>
    <xf numFmtId="166" fontId="26" fillId="5" borderId="13" xfId="0" applyNumberFormat="1" applyFont="1" applyFill="1" applyBorder="1" applyAlignment="1">
      <alignment horizontal="right" vertical="center" wrapText="1"/>
    </xf>
    <xf numFmtId="164" fontId="25" fillId="5" borderId="13" xfId="5" applyNumberFormat="1" applyFont="1" applyFill="1" applyBorder="1" applyAlignment="1">
      <alignment horizontal="right" wrapText="1" shrinkToFit="1"/>
    </xf>
    <xf numFmtId="164" fontId="26" fillId="5" borderId="28" xfId="5" applyNumberFormat="1" applyFont="1" applyFill="1" applyBorder="1" applyAlignment="1">
      <alignment horizontal="right" vertical="center" wrapText="1"/>
    </xf>
    <xf numFmtId="164" fontId="26" fillId="5" borderId="29" xfId="5" applyNumberFormat="1" applyFont="1" applyFill="1" applyBorder="1" applyAlignment="1">
      <alignment horizontal="right" vertical="center" wrapText="1"/>
    </xf>
    <xf numFmtId="0" fontId="10" fillId="4" borderId="0" xfId="3" quotePrefix="1" applyFont="1" applyFill="1" applyAlignment="1">
      <alignment horizontal="left" vertical="center" wrapText="1"/>
    </xf>
    <xf numFmtId="0" fontId="10" fillId="4" borderId="0" xfId="3" quotePrefix="1" applyFont="1" applyFill="1" applyAlignment="1">
      <alignment horizontal="left" vertical="center" wrapText="1" shrinkToFit="1"/>
    </xf>
    <xf numFmtId="0" fontId="10" fillId="4" borderId="0" xfId="3" applyFont="1" applyFill="1" applyAlignment="1">
      <alignment horizontal="left" vertical="center" wrapText="1"/>
    </xf>
    <xf numFmtId="0" fontId="10" fillId="4" borderId="0" xfId="3" applyFont="1" applyFill="1" applyAlignment="1">
      <alignment horizontal="left" vertical="center" wrapText="1" shrinkToFit="1"/>
    </xf>
    <xf numFmtId="0" fontId="93" fillId="4" borderId="0" xfId="0" applyFont="1" applyFill="1" applyAlignment="1">
      <alignment horizontal="right" vertical="center" wrapText="1" shrinkToFit="1"/>
    </xf>
    <xf numFmtId="0" fontId="93" fillId="4" borderId="0" xfId="0" applyFont="1" applyFill="1" applyAlignment="1">
      <alignment horizontal="center" vertical="center" wrapText="1" shrinkToFit="1"/>
    </xf>
    <xf numFmtId="0" fontId="35" fillId="5" borderId="0" xfId="0" applyFont="1" applyFill="1" applyAlignment="1">
      <alignment vertical="center" wrapText="1" shrinkToFit="1"/>
    </xf>
    <xf numFmtId="0" fontId="37" fillId="5" borderId="0" xfId="0" applyFont="1" applyFill="1" applyAlignment="1">
      <alignment vertical="center"/>
    </xf>
    <xf numFmtId="0" fontId="35" fillId="5" borderId="12" xfId="0" applyFont="1" applyFill="1" applyBorder="1" applyAlignment="1">
      <alignment vertical="center" wrapText="1" shrinkToFit="1"/>
    </xf>
    <xf numFmtId="0" fontId="37" fillId="5" borderId="11" xfId="0" applyFont="1" applyFill="1" applyBorder="1" applyAlignment="1">
      <alignment vertical="center" wrapText="1" shrinkToFit="1"/>
    </xf>
    <xf numFmtId="0" fontId="37" fillId="5" borderId="2" xfId="0" applyFont="1" applyFill="1" applyBorder="1" applyAlignment="1">
      <alignment horizontal="left" vertical="center" wrapText="1"/>
    </xf>
    <xf numFmtId="0" fontId="37" fillId="5" borderId="9" xfId="0" applyFont="1" applyFill="1" applyBorder="1" applyAlignment="1">
      <alignment horizontal="left" vertical="center" wrapText="1"/>
    </xf>
    <xf numFmtId="0" fontId="35" fillId="5" borderId="28" xfId="0" applyFont="1" applyFill="1" applyBorder="1" applyAlignment="1">
      <alignment vertical="center" wrapText="1" shrinkToFit="1"/>
    </xf>
    <xf numFmtId="0" fontId="35" fillId="5" borderId="0" xfId="0" applyFont="1" applyFill="1" applyAlignment="1">
      <alignment vertical="center"/>
    </xf>
    <xf numFmtId="0" fontId="37" fillId="5" borderId="12" xfId="0" applyFont="1" applyFill="1" applyBorder="1" applyAlignment="1">
      <alignment vertical="center" wrapText="1" shrinkToFit="1"/>
    </xf>
    <xf numFmtId="0" fontId="37" fillId="5" borderId="0" xfId="0" applyFont="1" applyFill="1" applyAlignment="1">
      <alignment horizontal="left" vertical="center" wrapText="1"/>
    </xf>
    <xf numFmtId="0" fontId="35" fillId="5" borderId="28" xfId="0" applyFont="1" applyFill="1" applyBorder="1" applyAlignment="1">
      <alignment horizontal="left" vertical="center" wrapText="1"/>
    </xf>
    <xf numFmtId="0" fontId="23" fillId="5" borderId="0" xfId="0" applyFont="1" applyFill="1" applyAlignment="1">
      <alignment vertical="center"/>
    </xf>
    <xf numFmtId="0" fontId="37" fillId="5" borderId="18" xfId="0" applyFont="1" applyFill="1" applyBorder="1" applyAlignment="1">
      <alignment horizontal="left" vertical="center" wrapText="1"/>
    </xf>
    <xf numFmtId="0" fontId="37" fillId="4" borderId="0" xfId="0" applyFont="1" applyFill="1" applyAlignment="1">
      <alignment vertical="center"/>
    </xf>
    <xf numFmtId="0" fontId="37" fillId="5" borderId="11" xfId="0" applyFont="1" applyFill="1" applyBorder="1" applyAlignment="1">
      <alignment horizontal="left" vertical="center" wrapText="1" indent="1"/>
    </xf>
    <xf numFmtId="0" fontId="37" fillId="5" borderId="2" xfId="0" applyFont="1" applyFill="1" applyBorder="1" applyAlignment="1">
      <alignment horizontal="left" vertical="center" wrapText="1" indent="1"/>
    </xf>
    <xf numFmtId="0" fontId="37" fillId="5" borderId="0" xfId="0" quotePrefix="1" applyFont="1" applyFill="1" applyAlignment="1">
      <alignment horizontal="left" vertical="center"/>
    </xf>
    <xf numFmtId="0" fontId="37" fillId="5" borderId="12" xfId="0" applyFont="1" applyFill="1" applyBorder="1" applyAlignment="1">
      <alignment horizontal="left" vertical="center" wrapText="1" indent="1"/>
    </xf>
    <xf numFmtId="0" fontId="37" fillId="5" borderId="11" xfId="0" applyFont="1" applyFill="1" applyBorder="1" applyAlignment="1">
      <alignment horizontal="left" vertical="center" wrapText="1"/>
    </xf>
    <xf numFmtId="0" fontId="37" fillId="5" borderId="12" xfId="0" applyFont="1" applyFill="1" applyBorder="1" applyAlignment="1">
      <alignment horizontal="left" vertical="center" wrapText="1"/>
    </xf>
    <xf numFmtId="0" fontId="37" fillId="5" borderId="9" xfId="0" applyFont="1" applyFill="1" applyBorder="1" applyAlignment="1">
      <alignment vertical="center" wrapText="1"/>
    </xf>
    <xf numFmtId="0" fontId="35" fillId="5" borderId="9" xfId="0" applyFont="1" applyFill="1" applyBorder="1" applyAlignment="1">
      <alignment horizontal="left" vertical="center" wrapText="1"/>
    </xf>
    <xf numFmtId="0" fontId="37" fillId="5" borderId="28" xfId="0" applyFont="1" applyFill="1" applyBorder="1" applyAlignment="1">
      <alignment vertical="center" wrapText="1"/>
    </xf>
    <xf numFmtId="0" fontId="37" fillId="4" borderId="0" xfId="0" applyFont="1" applyFill="1" applyAlignment="1">
      <alignment vertical="center" wrapText="1"/>
    </xf>
    <xf numFmtId="0" fontId="37" fillId="4" borderId="0" xfId="0" applyFont="1" applyFill="1" applyAlignment="1">
      <alignment vertical="center" wrapText="1" shrinkToFit="1"/>
    </xf>
    <xf numFmtId="164" fontId="38" fillId="4" borderId="0" xfId="5" applyNumberFormat="1" applyFont="1" applyFill="1" applyBorder="1" applyAlignment="1">
      <alignment horizontal="right" vertical="center" wrapText="1" shrinkToFit="1"/>
    </xf>
    <xf numFmtId="166" fontId="37" fillId="4" borderId="0" xfId="7" applyNumberFormat="1" applyFont="1" applyFill="1" applyBorder="1" applyAlignment="1">
      <alignment horizontal="right" vertical="center" wrapText="1" shrinkToFit="1"/>
    </xf>
    <xf numFmtId="169" fontId="35" fillId="4" borderId="0" xfId="7" applyNumberFormat="1" applyFont="1" applyFill="1" applyBorder="1" applyAlignment="1">
      <alignment horizontal="right" vertical="center" wrapText="1" shrinkToFit="1"/>
    </xf>
    <xf numFmtId="169" fontId="37" fillId="4" borderId="0" xfId="7" applyNumberFormat="1" applyFont="1" applyFill="1" applyBorder="1" applyAlignment="1">
      <alignment horizontal="right" vertical="center" wrapText="1" shrinkToFit="1"/>
    </xf>
    <xf numFmtId="0" fontId="93" fillId="0" borderId="0" xfId="0" applyFont="1" applyAlignment="1">
      <alignment horizontal="right" vertical="center" wrapText="1" shrinkToFit="1"/>
    </xf>
    <xf numFmtId="0" fontId="37" fillId="5" borderId="2" xfId="0" applyFont="1" applyFill="1" applyBorder="1" applyAlignment="1">
      <alignment vertical="center" wrapText="1"/>
    </xf>
    <xf numFmtId="0" fontId="37" fillId="4" borderId="0" xfId="0" applyFont="1" applyFill="1" applyAlignment="1">
      <alignment horizontal="left" vertical="center" wrapText="1" shrinkToFit="1"/>
    </xf>
    <xf numFmtId="0" fontId="23" fillId="5" borderId="11" xfId="0" applyFont="1" applyFill="1" applyBorder="1" applyAlignment="1">
      <alignment wrapText="1"/>
    </xf>
    <xf numFmtId="0" fontId="35" fillId="5" borderId="28" xfId="0" applyFont="1" applyFill="1" applyBorder="1" applyAlignment="1">
      <alignment vertical="center" wrapText="1"/>
    </xf>
    <xf numFmtId="0" fontId="23" fillId="5" borderId="14" xfId="0" applyFont="1" applyFill="1" applyBorder="1" applyAlignment="1">
      <alignment vertical="center" wrapText="1" shrinkToFit="1"/>
    </xf>
    <xf numFmtId="0" fontId="23" fillId="5" borderId="14" xfId="0" applyFont="1" applyFill="1" applyBorder="1" applyAlignment="1">
      <alignment vertical="center" wrapText="1"/>
    </xf>
    <xf numFmtId="166" fontId="26" fillId="5" borderId="29" xfId="0" applyNumberFormat="1" applyFont="1" applyFill="1" applyBorder="1" applyAlignment="1">
      <alignment horizontal="right" vertical="center" wrapText="1"/>
    </xf>
    <xf numFmtId="0" fontId="39" fillId="5" borderId="14" xfId="0" applyFont="1" applyFill="1" applyBorder="1" applyAlignment="1">
      <alignment horizontal="right" vertical="center" wrapText="1" shrinkToFit="1"/>
    </xf>
    <xf numFmtId="169" fontId="39" fillId="5" borderId="14" xfId="7" applyNumberFormat="1" applyFont="1" applyFill="1" applyBorder="1" applyAlignment="1">
      <alignment horizontal="right" vertical="center" wrapText="1" shrinkToFit="1"/>
    </xf>
    <xf numFmtId="167" fontId="39" fillId="0" borderId="14" xfId="0" applyNumberFormat="1" applyFont="1" applyBorder="1" applyAlignment="1">
      <alignment horizontal="right" vertical="center" wrapText="1" shrinkToFit="1"/>
    </xf>
    <xf numFmtId="165" fontId="25" fillId="5" borderId="2" xfId="7" applyFont="1" applyFill="1" applyBorder="1" applyAlignment="1">
      <alignment horizontal="right" wrapText="1" shrinkToFit="1"/>
    </xf>
    <xf numFmtId="169" fontId="25" fillId="5" borderId="2" xfId="7" applyNumberFormat="1" applyFont="1" applyFill="1" applyBorder="1" applyAlignment="1">
      <alignment horizontal="right" wrapText="1" shrinkToFit="1"/>
    </xf>
    <xf numFmtId="169" fontId="25" fillId="5" borderId="9" xfId="7" applyNumberFormat="1" applyFont="1" applyFill="1" applyBorder="1" applyAlignment="1">
      <alignment horizontal="right" wrapText="1" shrinkToFit="1"/>
    </xf>
    <xf numFmtId="166" fontId="25" fillId="5" borderId="13" xfId="7" applyNumberFormat="1" applyFont="1" applyFill="1" applyBorder="1" applyAlignment="1">
      <alignment horizontal="right" wrapText="1" shrinkToFit="1"/>
    </xf>
    <xf numFmtId="166" fontId="25" fillId="5" borderId="30" xfId="7" applyNumberFormat="1" applyFont="1" applyFill="1" applyBorder="1" applyAlignment="1">
      <alignment horizontal="right" wrapText="1" shrinkToFit="1"/>
    </xf>
    <xf numFmtId="164" fontId="25" fillId="5" borderId="1" xfId="5" applyNumberFormat="1" applyFont="1" applyFill="1" applyBorder="1" applyAlignment="1">
      <alignment horizontal="right" wrapText="1" shrinkToFit="1"/>
    </xf>
    <xf numFmtId="166" fontId="25" fillId="5" borderId="1" xfId="7" applyNumberFormat="1" applyFont="1" applyFill="1" applyBorder="1" applyAlignment="1">
      <alignment horizontal="right" wrapText="1" shrinkToFit="1"/>
    </xf>
    <xf numFmtId="166" fontId="25" fillId="5" borderId="7" xfId="7" applyNumberFormat="1" applyFont="1" applyFill="1" applyBorder="1" applyAlignment="1">
      <alignment horizontal="right" wrapText="1" shrinkToFit="1"/>
    </xf>
    <xf numFmtId="166" fontId="25" fillId="5" borderId="18" xfId="7" applyNumberFormat="1" applyFont="1" applyFill="1" applyBorder="1" applyAlignment="1">
      <alignment horizontal="right" wrapText="1" shrinkToFit="1"/>
    </xf>
    <xf numFmtId="166" fontId="25" fillId="5" borderId="28" xfId="7" applyNumberFormat="1" applyFont="1" applyFill="1" applyBorder="1" applyAlignment="1">
      <alignment horizontal="right" wrapText="1" shrinkToFit="1"/>
    </xf>
    <xf numFmtId="166" fontId="25" fillId="5" borderId="29" xfId="7" applyNumberFormat="1" applyFont="1" applyFill="1" applyBorder="1" applyAlignment="1">
      <alignment horizontal="right" wrapText="1" shrinkToFit="1"/>
    </xf>
    <xf numFmtId="164" fontId="25" fillId="5" borderId="29" xfId="5" applyNumberFormat="1" applyFont="1" applyFill="1" applyBorder="1" applyAlignment="1">
      <alignment horizontal="right" wrapText="1" shrinkToFit="1"/>
    </xf>
    <xf numFmtId="0" fontId="48" fillId="4" borderId="0" xfId="3" applyFont="1" applyFill="1" applyAlignment="1">
      <alignment horizontal="left" vertical="center" wrapText="1" shrinkToFit="1"/>
    </xf>
    <xf numFmtId="0" fontId="48" fillId="4" borderId="0" xfId="3" applyFont="1" applyFill="1" applyAlignment="1">
      <alignment horizontal="left" vertical="center"/>
    </xf>
    <xf numFmtId="0" fontId="94" fillId="4" borderId="0" xfId="0" applyFont="1" applyFill="1" applyAlignment="1">
      <alignment horizontal="center" wrapText="1" shrinkToFit="1"/>
    </xf>
    <xf numFmtId="0" fontId="94" fillId="4" borderId="0" xfId="0" applyFont="1" applyFill="1" applyAlignment="1">
      <alignment horizontal="right" wrapText="1" shrinkToFit="1"/>
    </xf>
    <xf numFmtId="0" fontId="28" fillId="5" borderId="18" xfId="0" applyFont="1" applyFill="1" applyBorder="1" applyAlignment="1">
      <alignment vertical="center" wrapText="1" shrinkToFit="1"/>
    </xf>
    <xf numFmtId="0" fontId="28" fillId="5" borderId="0" xfId="0" applyFont="1" applyFill="1" applyAlignment="1">
      <alignment vertical="center" wrapText="1" shrinkToFit="1"/>
    </xf>
    <xf numFmtId="0" fontId="26" fillId="5" borderId="13" xfId="0" applyFont="1" applyFill="1" applyBorder="1" applyAlignment="1">
      <alignment horizontal="left" vertical="center" wrapText="1"/>
    </xf>
    <xf numFmtId="0" fontId="26" fillId="5" borderId="0" xfId="0" applyFont="1" applyFill="1" applyAlignment="1">
      <alignment horizontal="left" vertical="center" wrapText="1"/>
    </xf>
    <xf numFmtId="0" fontId="28" fillId="5" borderId="28" xfId="0" applyFont="1" applyFill="1" applyBorder="1" applyAlignment="1">
      <alignment horizontal="left" vertical="center" wrapText="1"/>
    </xf>
    <xf numFmtId="0" fontId="26" fillId="5" borderId="11" xfId="0" applyFont="1" applyFill="1" applyBorder="1" applyAlignment="1">
      <alignment horizontal="left" vertical="center" wrapText="1"/>
    </xf>
    <xf numFmtId="0" fontId="37" fillId="5" borderId="0" xfId="0" applyFont="1" applyFill="1" applyAlignment="1">
      <alignment horizontal="left" vertical="center"/>
    </xf>
    <xf numFmtId="0" fontId="26" fillId="5" borderId="12" xfId="0" applyFont="1" applyFill="1" applyBorder="1" applyAlignment="1">
      <alignment horizontal="left" vertical="center" wrapText="1"/>
    </xf>
    <xf numFmtId="0" fontId="51" fillId="5" borderId="9" xfId="0" applyFont="1" applyFill="1" applyBorder="1" applyAlignment="1">
      <alignment horizontal="left" vertical="center" wrapText="1"/>
    </xf>
    <xf numFmtId="0" fontId="26" fillId="5" borderId="28" xfId="0" applyFont="1" applyFill="1" applyBorder="1" applyAlignment="1">
      <alignment horizontal="left" vertical="center" wrapText="1"/>
    </xf>
    <xf numFmtId="0" fontId="52" fillId="5" borderId="14" xfId="0" applyFont="1" applyFill="1" applyBorder="1" applyAlignment="1">
      <alignment horizontal="left" vertical="center" wrapText="1"/>
    </xf>
    <xf numFmtId="0" fontId="37" fillId="5" borderId="14" xfId="0" applyFont="1" applyFill="1" applyBorder="1" applyAlignment="1">
      <alignment vertical="center"/>
    </xf>
    <xf numFmtId="0" fontId="27" fillId="4" borderId="0" xfId="3" applyFont="1" applyFill="1" applyAlignment="1">
      <alignment horizontal="centerContinuous" vertical="center" wrapText="1"/>
    </xf>
    <xf numFmtId="0" fontId="27" fillId="4" borderId="0" xfId="3" applyFont="1" applyFill="1" applyAlignment="1">
      <alignment horizontal="centerContinuous" vertical="center"/>
    </xf>
    <xf numFmtId="0" fontId="53" fillId="4" borderId="0" xfId="4" applyFont="1" applyFill="1" applyAlignment="1">
      <alignment horizontal="centerContinuous" vertical="center" shrinkToFit="1"/>
    </xf>
    <xf numFmtId="0" fontId="24" fillId="0" borderId="0" xfId="4" applyFont="1" applyAlignment="1">
      <alignment horizontal="centerContinuous" vertical="center" shrinkToFit="1"/>
    </xf>
    <xf numFmtId="0" fontId="94" fillId="5" borderId="0" xfId="4" applyFont="1" applyFill="1" applyAlignment="1">
      <alignment horizontal="center" vertical="center" wrapText="1" shrinkToFit="1"/>
    </xf>
    <xf numFmtId="0" fontId="54" fillId="4" borderId="0" xfId="4" applyFont="1" applyFill="1" applyAlignment="1">
      <alignment horizontal="center" vertical="center" wrapText="1" shrinkToFit="1"/>
    </xf>
    <xf numFmtId="170" fontId="22" fillId="0" borderId="0" xfId="4" applyNumberFormat="1" applyFont="1" applyAlignment="1">
      <alignment horizontal="centerContinuous" vertical="center" wrapText="1" shrinkToFit="1"/>
    </xf>
    <xf numFmtId="0" fontId="22" fillId="0" borderId="0" xfId="4" applyFont="1" applyAlignment="1">
      <alignment horizontal="centerContinuous" vertical="center" wrapText="1" shrinkToFit="1"/>
    </xf>
    <xf numFmtId="165" fontId="25" fillId="5" borderId="18" xfId="7" applyFont="1" applyFill="1" applyBorder="1" applyAlignment="1">
      <alignment horizontal="left" vertical="center" wrapText="1" shrinkToFit="1"/>
    </xf>
    <xf numFmtId="0" fontId="25" fillId="5" borderId="0" xfId="4" applyFont="1" applyFill="1" applyAlignment="1">
      <alignment horizontal="left" vertical="center" wrapText="1" shrinkToFit="1"/>
    </xf>
    <xf numFmtId="10" fontId="25" fillId="5" borderId="11" xfId="5" applyNumberFormat="1" applyFont="1" applyFill="1" applyBorder="1" applyAlignment="1">
      <alignment horizontal="center" vertical="center" wrapText="1" shrinkToFit="1"/>
    </xf>
    <xf numFmtId="10" fontId="25" fillId="0" borderId="0" xfId="5" applyNumberFormat="1" applyFont="1" applyFill="1" applyBorder="1" applyAlignment="1">
      <alignment horizontal="center" vertical="center" wrapText="1" shrinkToFit="1"/>
    </xf>
    <xf numFmtId="10" fontId="25" fillId="0" borderId="0" xfId="5" applyNumberFormat="1" applyFont="1" applyFill="1" applyBorder="1" applyAlignment="1">
      <alignment horizontal="right" vertical="center" wrapText="1" shrinkToFit="1"/>
    </xf>
    <xf numFmtId="165" fontId="25" fillId="0" borderId="0" xfId="7" applyFont="1" applyFill="1" applyBorder="1" applyAlignment="1">
      <alignment horizontal="right" vertical="center" wrapText="1" shrinkToFit="1"/>
    </xf>
    <xf numFmtId="171" fontId="25" fillId="0" borderId="0" xfId="7" applyNumberFormat="1" applyFont="1" applyFill="1" applyBorder="1" applyAlignment="1">
      <alignment horizontal="right" vertical="center" wrapText="1" shrinkToFit="1"/>
    </xf>
    <xf numFmtId="165" fontId="25" fillId="5" borderId="12" xfId="7" applyFont="1" applyFill="1" applyBorder="1" applyAlignment="1">
      <alignment horizontal="left" vertical="center" wrapText="1" shrinkToFit="1"/>
    </xf>
    <xf numFmtId="10" fontId="25" fillId="5" borderId="12" xfId="5" applyNumberFormat="1" applyFont="1" applyFill="1" applyBorder="1" applyAlignment="1">
      <alignment horizontal="center" vertical="center" wrapText="1" shrinkToFit="1"/>
    </xf>
    <xf numFmtId="0" fontId="25" fillId="5" borderId="0" xfId="4" applyFont="1" applyFill="1" applyAlignment="1">
      <alignment vertical="center" wrapText="1" shrinkToFit="1"/>
    </xf>
    <xf numFmtId="165" fontId="25" fillId="5" borderId="14" xfId="7" applyFont="1" applyFill="1" applyBorder="1" applyAlignment="1">
      <alignment horizontal="left" vertical="center" wrapText="1" shrinkToFit="1"/>
    </xf>
    <xf numFmtId="0" fontId="26" fillId="5" borderId="14" xfId="4" applyFont="1" applyFill="1" applyBorder="1" applyAlignment="1">
      <alignment vertical="center" wrapText="1" shrinkToFit="1"/>
    </xf>
    <xf numFmtId="10" fontId="25" fillId="5" borderId="14" xfId="5" applyNumberFormat="1" applyFont="1" applyFill="1" applyBorder="1" applyAlignment="1">
      <alignment horizontal="center" vertical="center" wrapText="1" shrinkToFit="1"/>
    </xf>
    <xf numFmtId="0" fontId="33" fillId="0" borderId="0" xfId="4" applyFont="1" applyAlignment="1">
      <alignment horizontal="centerContinuous" vertical="center" wrapText="1" shrinkToFit="1"/>
    </xf>
    <xf numFmtId="0" fontId="94" fillId="5" borderId="2" xfId="4" applyFont="1" applyFill="1" applyBorder="1" applyAlignment="1">
      <alignment horizontal="center" vertical="center" wrapText="1" shrinkToFit="1"/>
    </xf>
    <xf numFmtId="0" fontId="49" fillId="0" borderId="0" xfId="4" applyFont="1" applyAlignment="1">
      <alignment horizontal="right" vertical="center" wrapText="1" shrinkToFit="1"/>
    </xf>
    <xf numFmtId="2" fontId="25" fillId="5" borderId="11" xfId="5" applyNumberFormat="1" applyFont="1" applyFill="1" applyBorder="1" applyAlignment="1">
      <alignment horizontal="center" vertical="center" wrapText="1" shrinkToFit="1"/>
    </xf>
    <xf numFmtId="164" fontId="25" fillId="5" borderId="18" xfId="5" applyNumberFormat="1" applyFont="1" applyFill="1" applyBorder="1" applyAlignment="1">
      <alignment horizontal="center" vertical="center" wrapText="1" shrinkToFit="1"/>
    </xf>
    <xf numFmtId="2" fontId="25" fillId="5" borderId="12" xfId="5" applyNumberFormat="1" applyFont="1" applyFill="1" applyBorder="1" applyAlignment="1">
      <alignment horizontal="center" vertical="center" wrapText="1" shrinkToFit="1"/>
    </xf>
    <xf numFmtId="164" fontId="25" fillId="5" borderId="12" xfId="5" applyNumberFormat="1" applyFont="1" applyFill="1" applyBorder="1" applyAlignment="1">
      <alignment horizontal="center" vertical="center" wrapText="1" shrinkToFit="1"/>
    </xf>
    <xf numFmtId="2" fontId="25" fillId="5" borderId="14" xfId="5" applyNumberFormat="1" applyFont="1" applyFill="1" applyBorder="1" applyAlignment="1">
      <alignment horizontal="center" vertical="center" wrapText="1" shrinkToFit="1"/>
    </xf>
    <xf numFmtId="164" fontId="25" fillId="5" borderId="14" xfId="5" applyNumberFormat="1" applyFont="1" applyFill="1" applyBorder="1" applyAlignment="1">
      <alignment horizontal="center" vertical="center" wrapText="1" shrinkToFit="1"/>
    </xf>
    <xf numFmtId="0" fontId="31" fillId="4" borderId="0" xfId="4" applyFont="1" applyFill="1" applyAlignment="1">
      <alignment horizontal="centerContinuous" vertical="center" wrapText="1" shrinkToFit="1"/>
    </xf>
    <xf numFmtId="0" fontId="53" fillId="5" borderId="0" xfId="4" applyFont="1" applyFill="1" applyAlignment="1">
      <alignment vertical="center" wrapText="1"/>
    </xf>
    <xf numFmtId="0" fontId="53" fillId="5" borderId="0" xfId="4" applyFont="1" applyFill="1" applyAlignment="1">
      <alignment vertical="center"/>
    </xf>
    <xf numFmtId="49" fontId="94" fillId="5" borderId="0" xfId="4" applyNumberFormat="1" applyFont="1" applyFill="1" applyAlignment="1">
      <alignment horizontal="center" vertical="center" wrapText="1" shrinkToFit="1"/>
    </xf>
    <xf numFmtId="0" fontId="94" fillId="5" borderId="0" xfId="4" applyFont="1" applyFill="1" applyAlignment="1">
      <alignment horizontal="right" vertical="center" wrapText="1" shrinkToFit="1"/>
    </xf>
    <xf numFmtId="165" fontId="25" fillId="5" borderId="11" xfId="7" applyFont="1" applyFill="1" applyBorder="1" applyAlignment="1">
      <alignment horizontal="center" vertical="center" wrapText="1" shrinkToFit="1"/>
    </xf>
    <xf numFmtId="164" fontId="25" fillId="5" borderId="0" xfId="5" applyNumberFormat="1" applyFont="1" applyFill="1" applyBorder="1" applyAlignment="1">
      <alignment horizontal="center" vertical="center" wrapText="1" shrinkToFit="1"/>
    </xf>
    <xf numFmtId="171" fontId="25" fillId="5" borderId="0" xfId="7" applyNumberFormat="1" applyFont="1" applyFill="1" applyBorder="1" applyAlignment="1">
      <alignment horizontal="right" vertical="center" wrapText="1" shrinkToFit="1"/>
    </xf>
    <xf numFmtId="164" fontId="25" fillId="5" borderId="11" xfId="5" applyNumberFormat="1" applyFont="1" applyFill="1" applyBorder="1" applyAlignment="1">
      <alignment horizontal="center" vertical="center" wrapText="1" shrinkToFit="1"/>
    </xf>
    <xf numFmtId="0" fontId="57" fillId="5" borderId="0" xfId="4" applyFont="1" applyFill="1" applyAlignment="1">
      <alignment vertical="center"/>
    </xf>
    <xf numFmtId="165" fontId="25" fillId="5" borderId="10" xfId="7" applyFont="1" applyFill="1" applyBorder="1" applyAlignment="1">
      <alignment horizontal="center" vertical="center" wrapText="1" shrinkToFit="1"/>
    </xf>
    <xf numFmtId="165" fontId="25" fillId="5" borderId="12" xfId="7" applyFont="1" applyFill="1" applyBorder="1" applyAlignment="1">
      <alignment horizontal="center" vertical="center" wrapText="1" shrinkToFit="1"/>
    </xf>
    <xf numFmtId="167" fontId="53" fillId="4" borderId="0" xfId="4" applyNumberFormat="1" applyFont="1" applyFill="1" applyAlignment="1">
      <alignment vertical="center" shrinkToFit="1"/>
    </xf>
    <xf numFmtId="165" fontId="25" fillId="5" borderId="0" xfId="7" applyFont="1" applyFill="1" applyBorder="1" applyAlignment="1">
      <alignment horizontal="left" vertical="center" wrapText="1" shrinkToFit="1"/>
    </xf>
    <xf numFmtId="165" fontId="25" fillId="5" borderId="15" xfId="7" applyFont="1" applyFill="1" applyBorder="1" applyAlignment="1">
      <alignment horizontal="left" vertical="center" wrapText="1" shrinkToFit="1"/>
    </xf>
    <xf numFmtId="0" fontId="57" fillId="5" borderId="14" xfId="4" applyFont="1" applyFill="1" applyBorder="1" applyAlignment="1">
      <alignment vertical="center"/>
    </xf>
    <xf numFmtId="164" fontId="25" fillId="5" borderId="15" xfId="5" applyNumberFormat="1" applyFont="1" applyFill="1" applyBorder="1" applyAlignment="1">
      <alignment horizontal="center" vertical="center" wrapText="1" shrinkToFit="1"/>
    </xf>
    <xf numFmtId="165" fontId="25" fillId="5" borderId="14" xfId="7" applyFont="1" applyFill="1" applyBorder="1" applyAlignment="1">
      <alignment horizontal="center" vertical="center" wrapText="1" shrinkToFit="1"/>
    </xf>
    <xf numFmtId="165" fontId="25" fillId="5" borderId="15" xfId="7" applyFont="1" applyFill="1" applyBorder="1" applyAlignment="1">
      <alignment horizontal="center" vertical="center" wrapText="1" shrinkToFit="1"/>
    </xf>
    <xf numFmtId="0" fontId="75" fillId="4" borderId="0" xfId="4" applyFont="1" applyFill="1" applyAlignment="1">
      <alignment vertical="center"/>
    </xf>
    <xf numFmtId="164" fontId="21" fillId="0" borderId="18" xfId="5" applyNumberFormat="1" applyFont="1" applyFill="1" applyBorder="1" applyAlignment="1">
      <alignment horizontal="center" vertical="center" wrapText="1" shrinkToFit="1"/>
    </xf>
    <xf numFmtId="169" fontId="61" fillId="5" borderId="12" xfId="7" applyNumberFormat="1" applyFont="1" applyFill="1" applyBorder="1" applyAlignment="1">
      <alignment horizontal="center" vertical="center" wrapText="1" shrinkToFit="1"/>
    </xf>
    <xf numFmtId="164" fontId="21" fillId="0" borderId="12" xfId="5" applyNumberFormat="1" applyFont="1" applyFill="1" applyBorder="1" applyAlignment="1">
      <alignment horizontal="center" vertical="center" wrapText="1" shrinkToFit="1"/>
    </xf>
    <xf numFmtId="169" fontId="61" fillId="0" borderId="10" xfId="7" applyNumberFormat="1" applyFont="1" applyFill="1" applyBorder="1" applyAlignment="1">
      <alignment horizontal="center" vertical="center" wrapText="1" shrinkToFit="1"/>
    </xf>
    <xf numFmtId="164" fontId="21" fillId="0" borderId="10" xfId="5" applyNumberFormat="1" applyFont="1" applyFill="1" applyBorder="1" applyAlignment="1">
      <alignment horizontal="center" vertical="center" wrapText="1" shrinkToFit="1"/>
    </xf>
    <xf numFmtId="169" fontId="61" fillId="5" borderId="9" xfId="7" applyNumberFormat="1" applyFont="1" applyFill="1" applyBorder="1" applyAlignment="1">
      <alignment horizontal="center" vertical="center" wrapText="1" shrinkToFit="1"/>
    </xf>
    <xf numFmtId="169" fontId="61" fillId="5" borderId="28" xfId="7" applyNumberFormat="1" applyFont="1" applyFill="1" applyBorder="1" applyAlignment="1">
      <alignment horizontal="center" vertical="center" wrapText="1" shrinkToFit="1"/>
    </xf>
    <xf numFmtId="0" fontId="75" fillId="5" borderId="0" xfId="4" applyFont="1" applyFill="1" applyAlignment="1">
      <alignment vertical="center" shrinkToFit="1"/>
    </xf>
    <xf numFmtId="169" fontId="61" fillId="5" borderId="0" xfId="7" applyNumberFormat="1" applyFont="1" applyFill="1" applyBorder="1" applyAlignment="1">
      <alignment horizontal="center" vertical="center" wrapText="1" shrinkToFit="1"/>
    </xf>
    <xf numFmtId="0" fontId="75" fillId="5" borderId="0" xfId="4" applyFont="1" applyFill="1" applyAlignment="1">
      <alignment vertical="center"/>
    </xf>
    <xf numFmtId="164" fontId="21" fillId="5" borderId="28" xfId="5" applyNumberFormat="1" applyFont="1" applyFill="1" applyBorder="1" applyAlignment="1">
      <alignment horizontal="center" vertical="center" wrapText="1" shrinkToFit="1"/>
    </xf>
    <xf numFmtId="164" fontId="21" fillId="0" borderId="11" xfId="5" applyNumberFormat="1" applyFont="1" applyFill="1" applyBorder="1" applyAlignment="1">
      <alignment horizontal="center" vertical="center" wrapText="1" shrinkToFit="1"/>
    </xf>
    <xf numFmtId="169" fontId="61" fillId="0" borderId="12" xfId="7" applyNumberFormat="1" applyFont="1" applyFill="1" applyBorder="1" applyAlignment="1">
      <alignment horizontal="center" vertical="center" wrapText="1" shrinkToFit="1"/>
    </xf>
    <xf numFmtId="169" fontId="61" fillId="5" borderId="14" xfId="7" applyNumberFormat="1" applyFont="1" applyFill="1" applyBorder="1" applyAlignment="1">
      <alignment horizontal="center" vertical="center" wrapText="1" shrinkToFit="1"/>
    </xf>
    <xf numFmtId="164" fontId="61" fillId="5" borderId="14" xfId="5" applyNumberFormat="1" applyFont="1" applyFill="1" applyBorder="1" applyAlignment="1">
      <alignment horizontal="center" vertical="center" wrapText="1" shrinkToFit="1"/>
    </xf>
    <xf numFmtId="0" fontId="75" fillId="4" borderId="0" xfId="4" applyFont="1" applyFill="1" applyAlignment="1">
      <alignment vertical="center" wrapText="1"/>
    </xf>
    <xf numFmtId="170" fontId="60" fillId="4" borderId="0" xfId="4" applyNumberFormat="1" applyFont="1" applyFill="1" applyAlignment="1">
      <alignment vertical="center" wrapText="1" shrinkToFit="1"/>
    </xf>
    <xf numFmtId="0" fontId="60" fillId="4" borderId="0" xfId="4" applyFont="1" applyFill="1" applyAlignment="1">
      <alignment horizontal="center" vertical="center"/>
    </xf>
    <xf numFmtId="165" fontId="21" fillId="5" borderId="0" xfId="7" applyFont="1" applyFill="1" applyBorder="1" applyAlignment="1">
      <alignment horizontal="left" vertical="center" wrapText="1" shrinkToFit="1"/>
    </xf>
    <xf numFmtId="0" fontId="21" fillId="0" borderId="0" xfId="4" applyFont="1" applyAlignment="1">
      <alignment horizontal="left" vertical="center" wrapText="1" shrinkToFit="1"/>
    </xf>
    <xf numFmtId="0" fontId="62" fillId="5" borderId="0" xfId="4" applyFont="1" applyFill="1" applyAlignment="1">
      <alignment horizontal="center" vertical="center" wrapText="1" shrinkToFit="1"/>
    </xf>
    <xf numFmtId="165" fontId="21" fillId="0" borderId="18" xfId="7" applyFont="1" applyFill="1" applyBorder="1" applyAlignment="1">
      <alignment horizontal="left" vertical="center" wrapText="1" indent="2" shrinkToFit="1"/>
    </xf>
    <xf numFmtId="165" fontId="21" fillId="0" borderId="0" xfId="7" applyFont="1" applyFill="1" applyBorder="1" applyAlignment="1">
      <alignment horizontal="left" vertical="center" wrapText="1" indent="2" shrinkToFit="1"/>
    </xf>
    <xf numFmtId="165" fontId="21" fillId="0" borderId="13" xfId="7" applyFont="1" applyFill="1" applyBorder="1" applyAlignment="1">
      <alignment horizontal="left" vertical="center" wrapText="1" indent="2" shrinkToFit="1"/>
    </xf>
    <xf numFmtId="165" fontId="21" fillId="5" borderId="28" xfId="7" applyFont="1" applyFill="1" applyBorder="1" applyAlignment="1">
      <alignment horizontal="left" vertical="center" wrapText="1" shrinkToFit="1"/>
    </xf>
    <xf numFmtId="0" fontId="21" fillId="5" borderId="0" xfId="4" applyFont="1" applyFill="1" applyAlignment="1">
      <alignment horizontal="left" vertical="center" wrapText="1" shrinkToFit="1"/>
    </xf>
    <xf numFmtId="0" fontId="21" fillId="0" borderId="0" xfId="4" applyFont="1" applyAlignment="1">
      <alignment vertical="center" wrapText="1" shrinkToFit="1"/>
    </xf>
    <xf numFmtId="0" fontId="21" fillId="4" borderId="12" xfId="4" applyFont="1" applyFill="1" applyBorder="1" applyAlignment="1">
      <alignment horizontal="left" vertical="center" wrapText="1" indent="2"/>
    </xf>
    <xf numFmtId="165" fontId="21" fillId="0" borderId="12" xfId="7" applyFont="1" applyFill="1" applyBorder="1" applyAlignment="1">
      <alignment horizontal="left" vertical="center" wrapText="1" indent="2" shrinkToFit="1"/>
    </xf>
    <xf numFmtId="165" fontId="21" fillId="0" borderId="10" xfId="7" applyFont="1" applyFill="1" applyBorder="1" applyAlignment="1">
      <alignment horizontal="left" vertical="center" wrapText="1" indent="2" shrinkToFit="1"/>
    </xf>
    <xf numFmtId="169" fontId="61" fillId="0" borderId="18" xfId="7" applyNumberFormat="1" applyFont="1" applyFill="1" applyBorder="1" applyAlignment="1">
      <alignment horizontal="center" vertical="center" wrapText="1" shrinkToFit="1"/>
    </xf>
    <xf numFmtId="169" fontId="61" fillId="0" borderId="0" xfId="7" applyNumberFormat="1" applyFont="1" applyFill="1" applyBorder="1" applyAlignment="1">
      <alignment horizontal="center" vertical="center" wrapText="1" shrinkToFit="1"/>
    </xf>
    <xf numFmtId="169" fontId="61" fillId="0" borderId="28" xfId="7" applyNumberFormat="1" applyFont="1" applyFill="1" applyBorder="1" applyAlignment="1">
      <alignment horizontal="center" vertical="center" wrapText="1" shrinkToFit="1"/>
    </xf>
    <xf numFmtId="169" fontId="61" fillId="0" borderId="9" xfId="7" applyNumberFormat="1" applyFont="1" applyFill="1" applyBorder="1" applyAlignment="1">
      <alignment horizontal="center" vertical="center" wrapText="1" shrinkToFit="1"/>
    </xf>
    <xf numFmtId="169" fontId="61" fillId="0" borderId="11" xfId="7" applyNumberFormat="1" applyFont="1" applyFill="1" applyBorder="1" applyAlignment="1">
      <alignment horizontal="center" vertical="center" wrapText="1" shrinkToFit="1"/>
    </xf>
    <xf numFmtId="169" fontId="61" fillId="0" borderId="13" xfId="7" applyNumberFormat="1" applyFont="1" applyFill="1" applyBorder="1" applyAlignment="1">
      <alignment horizontal="center" vertical="center" wrapText="1" shrinkToFit="1"/>
    </xf>
    <xf numFmtId="169" fontId="61" fillId="5" borderId="29" xfId="7" applyNumberFormat="1" applyFont="1" applyFill="1" applyBorder="1" applyAlignment="1">
      <alignment horizontal="center" vertical="center" wrapText="1" shrinkToFit="1"/>
    </xf>
    <xf numFmtId="169" fontId="61" fillId="5" borderId="31" xfId="7" applyNumberFormat="1" applyFont="1" applyFill="1" applyBorder="1" applyAlignment="1">
      <alignment horizontal="center" vertical="center" wrapText="1" shrinkToFit="1"/>
    </xf>
    <xf numFmtId="0" fontId="87" fillId="3" borderId="0" xfId="4" applyFont="1" applyFill="1" applyAlignment="1">
      <alignment vertical="center" shrinkToFit="1"/>
    </xf>
    <xf numFmtId="0" fontId="95" fillId="3" borderId="0" xfId="4" applyFont="1" applyFill="1" applyAlignment="1">
      <alignment vertical="center" shrinkToFit="1"/>
    </xf>
    <xf numFmtId="0" fontId="62" fillId="5" borderId="9" xfId="4" applyFont="1" applyFill="1" applyBorder="1" applyAlignment="1">
      <alignment horizontal="center" vertical="center" wrapText="1" shrinkToFit="1"/>
    </xf>
    <xf numFmtId="165" fontId="61" fillId="5" borderId="29" xfId="7" applyFont="1" applyFill="1" applyBorder="1" applyAlignment="1">
      <alignment horizontal="left" vertical="center" wrapText="1" shrinkToFit="1"/>
    </xf>
    <xf numFmtId="0" fontId="82" fillId="4" borderId="0" xfId="3" applyFont="1" applyFill="1" applyAlignment="1">
      <alignment horizontal="centerContinuous" vertical="center" wrapText="1"/>
    </xf>
    <xf numFmtId="0" fontId="82" fillId="4" borderId="0" xfId="3" applyFont="1" applyFill="1" applyAlignment="1">
      <alignment horizontal="centerContinuous" vertical="center"/>
    </xf>
    <xf numFmtId="0" fontId="83" fillId="4" borderId="0" xfId="4" applyFont="1" applyFill="1" applyAlignment="1">
      <alignment horizontal="centerContinuous" vertical="center" shrinkToFit="1"/>
    </xf>
    <xf numFmtId="0" fontId="83" fillId="4" borderId="0" xfId="4" applyFont="1" applyFill="1" applyAlignment="1">
      <alignment horizontal="centerContinuous" vertical="center"/>
    </xf>
    <xf numFmtId="165" fontId="61" fillId="5" borderId="14" xfId="7" applyFont="1" applyFill="1" applyBorder="1" applyAlignment="1">
      <alignment horizontal="left" vertical="center" wrapText="1" shrinkToFit="1"/>
    </xf>
    <xf numFmtId="165" fontId="32" fillId="5" borderId="0" xfId="7" applyFont="1" applyFill="1" applyBorder="1" applyAlignment="1">
      <alignment vertical="center" wrapText="1" shrinkToFit="1"/>
    </xf>
    <xf numFmtId="0" fontId="60" fillId="5" borderId="0" xfId="4" applyFont="1" applyFill="1" applyAlignment="1">
      <alignment horizontal="center" wrapText="1" shrinkToFit="1"/>
    </xf>
    <xf numFmtId="0" fontId="60" fillId="5" borderId="2" xfId="4" applyFont="1" applyFill="1" applyBorder="1" applyAlignment="1">
      <alignment horizontal="center" wrapText="1" shrinkToFit="1"/>
    </xf>
    <xf numFmtId="0" fontId="21" fillId="4" borderId="17" xfId="4" applyFont="1" applyFill="1" applyBorder="1" applyAlignment="1">
      <alignment horizontal="left" vertical="center" wrapText="1" indent="2"/>
    </xf>
    <xf numFmtId="166" fontId="21" fillId="4" borderId="11" xfId="7" applyNumberFormat="1" applyFont="1" applyFill="1" applyBorder="1" applyAlignment="1">
      <alignment horizontal="right" vertical="center" wrapText="1" indent="1"/>
    </xf>
    <xf numFmtId="166" fontId="21" fillId="4" borderId="9" xfId="7" applyNumberFormat="1" applyFont="1" applyFill="1" applyBorder="1" applyAlignment="1">
      <alignment horizontal="right" vertical="center" wrapText="1" indent="1"/>
    </xf>
    <xf numFmtId="0" fontId="21" fillId="4" borderId="0" xfId="4" applyFont="1" applyFill="1" applyAlignment="1">
      <alignment horizontal="left" vertical="center" wrapText="1" indent="2"/>
    </xf>
    <xf numFmtId="166" fontId="21" fillId="4" borderId="10" xfId="7" applyNumberFormat="1" applyFont="1" applyFill="1" applyBorder="1" applyAlignment="1">
      <alignment horizontal="right" vertical="center" wrapText="1" indent="1"/>
    </xf>
    <xf numFmtId="164" fontId="21" fillId="4" borderId="10" xfId="5" applyNumberFormat="1" applyFont="1" applyFill="1" applyBorder="1" applyAlignment="1">
      <alignment horizontal="center" vertical="center" wrapText="1"/>
    </xf>
    <xf numFmtId="0" fontId="21" fillId="4" borderId="13" xfId="4" applyFont="1" applyFill="1" applyBorder="1" applyAlignment="1">
      <alignment horizontal="left" vertical="center" wrapText="1" indent="2"/>
    </xf>
    <xf numFmtId="166" fontId="21" fillId="4" borderId="13" xfId="7" applyNumberFormat="1" applyFont="1" applyFill="1" applyBorder="1" applyAlignment="1">
      <alignment horizontal="right" vertical="center" wrapText="1" indent="1"/>
    </xf>
    <xf numFmtId="164" fontId="21" fillId="4" borderId="13" xfId="5" applyNumberFormat="1" applyFont="1" applyFill="1" applyBorder="1" applyAlignment="1">
      <alignment horizontal="center" vertical="center" wrapText="1"/>
    </xf>
    <xf numFmtId="0" fontId="21" fillId="5" borderId="28" xfId="4" applyFont="1" applyFill="1" applyBorder="1" applyAlignment="1">
      <alignment vertical="center" wrapText="1"/>
    </xf>
    <xf numFmtId="0" fontId="81" fillId="5" borderId="0" xfId="4" applyFont="1" applyFill="1" applyAlignment="1">
      <alignment vertical="center"/>
    </xf>
    <xf numFmtId="166" fontId="21" fillId="5" borderId="28" xfId="7" applyNumberFormat="1" applyFont="1" applyFill="1" applyBorder="1" applyAlignment="1">
      <alignment horizontal="right" vertical="center" wrapText="1" indent="1"/>
    </xf>
    <xf numFmtId="166" fontId="21" fillId="5" borderId="0" xfId="7" applyNumberFormat="1" applyFont="1" applyFill="1" applyBorder="1" applyAlignment="1">
      <alignment horizontal="right" vertical="center" wrapText="1" indent="1"/>
    </xf>
    <xf numFmtId="164" fontId="21" fillId="5" borderId="9" xfId="5" applyNumberFormat="1" applyFont="1" applyFill="1" applyBorder="1" applyAlignment="1">
      <alignment horizontal="center" vertical="center" wrapText="1"/>
    </xf>
    <xf numFmtId="164" fontId="21" fillId="4" borderId="9" xfId="5" applyNumberFormat="1" applyFont="1" applyFill="1" applyBorder="1" applyAlignment="1">
      <alignment horizontal="center" vertical="center" wrapText="1"/>
    </xf>
    <xf numFmtId="166" fontId="21" fillId="4" borderId="12" xfId="7" applyNumberFormat="1" applyFont="1" applyFill="1" applyBorder="1" applyAlignment="1">
      <alignment horizontal="right" vertical="center" wrapText="1" indent="1"/>
    </xf>
    <xf numFmtId="166" fontId="21" fillId="4" borderId="2" xfId="7" applyNumberFormat="1" applyFont="1" applyFill="1" applyBorder="1" applyAlignment="1">
      <alignment horizontal="right" vertical="center" wrapText="1" indent="1"/>
    </xf>
    <xf numFmtId="0" fontId="21" fillId="5" borderId="9" xfId="4" applyFont="1" applyFill="1" applyBorder="1" applyAlignment="1">
      <alignment vertical="center" wrapText="1"/>
    </xf>
    <xf numFmtId="166" fontId="21" fillId="5" borderId="9" xfId="7" applyNumberFormat="1" applyFont="1" applyFill="1" applyBorder="1" applyAlignment="1">
      <alignment horizontal="right" vertical="center" wrapText="1" indent="1"/>
    </xf>
    <xf numFmtId="164" fontId="21" fillId="5" borderId="28" xfId="5" applyNumberFormat="1" applyFont="1" applyFill="1" applyBorder="1" applyAlignment="1">
      <alignment horizontal="center" vertical="center" wrapText="1"/>
    </xf>
    <xf numFmtId="165" fontId="82" fillId="5" borderId="14" xfId="7" applyFont="1" applyFill="1" applyBorder="1" applyAlignment="1">
      <alignment horizontal="left" vertical="center" wrapText="1" shrinkToFit="1"/>
    </xf>
    <xf numFmtId="166" fontId="61" fillId="5" borderId="14" xfId="7" applyNumberFormat="1" applyFont="1" applyFill="1" applyBorder="1" applyAlignment="1">
      <alignment horizontal="right" vertical="center" wrapText="1" indent="1" shrinkToFit="1"/>
    </xf>
    <xf numFmtId="166" fontId="61" fillId="5" borderId="29" xfId="7" applyNumberFormat="1" applyFont="1" applyFill="1" applyBorder="1" applyAlignment="1">
      <alignment horizontal="right" vertical="center" wrapText="1" indent="1" shrinkToFit="1"/>
    </xf>
    <xf numFmtId="164" fontId="61" fillId="5" borderId="29" xfId="5" applyNumberFormat="1" applyFont="1" applyFill="1" applyBorder="1" applyAlignment="1">
      <alignment horizontal="center" vertical="center" wrapText="1" shrinkToFit="1"/>
    </xf>
    <xf numFmtId="169" fontId="81" fillId="4" borderId="0" xfId="4" applyNumberFormat="1" applyFont="1" applyFill="1" applyAlignment="1">
      <alignment vertical="center"/>
    </xf>
    <xf numFmtId="0" fontId="21" fillId="4" borderId="18" xfId="4" applyFont="1" applyFill="1" applyBorder="1" applyAlignment="1">
      <alignment horizontal="left" vertical="center" wrapText="1" indent="2"/>
    </xf>
    <xf numFmtId="169" fontId="61" fillId="5" borderId="18" xfId="7" applyNumberFormat="1" applyFont="1" applyFill="1" applyBorder="1" applyAlignment="1">
      <alignment horizontal="center" vertical="center" wrapText="1" shrinkToFit="1"/>
    </xf>
    <xf numFmtId="172" fontId="6" fillId="5" borderId="0" xfId="5" applyNumberFormat="1" applyFont="1" applyFill="1" applyBorder="1" applyAlignment="1">
      <alignment horizontal="center"/>
    </xf>
    <xf numFmtId="172" fontId="6" fillId="5" borderId="14" xfId="5" applyNumberFormat="1" applyFont="1" applyFill="1" applyBorder="1" applyAlignment="1">
      <alignment horizontal="center"/>
    </xf>
    <xf numFmtId="0" fontId="88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 shrinkToFit="1"/>
    </xf>
    <xf numFmtId="0" fontId="3" fillId="5" borderId="0" xfId="0" applyFont="1" applyFill="1"/>
    <xf numFmtId="44" fontId="3" fillId="5" borderId="0" xfId="0" applyNumberFormat="1" applyFont="1" applyFill="1"/>
    <xf numFmtId="172" fontId="3" fillId="5" borderId="14" xfId="0" applyNumberFormat="1" applyFont="1" applyFill="1" applyBorder="1"/>
    <xf numFmtId="172" fontId="3" fillId="5" borderId="0" xfId="0" applyNumberFormat="1" applyFont="1" applyFill="1"/>
    <xf numFmtId="0" fontId="3" fillId="5" borderId="27" xfId="0" applyFont="1" applyFill="1" applyBorder="1"/>
    <xf numFmtId="0" fontId="3" fillId="0" borderId="14" xfId="0" applyFont="1" applyBorder="1"/>
    <xf numFmtId="49" fontId="89" fillId="5" borderId="16" xfId="4" applyNumberFormat="1" applyFont="1" applyFill="1" applyBorder="1" applyAlignment="1">
      <alignment horizontal="center" vertical="center" wrapText="1" shrinkToFit="1"/>
    </xf>
    <xf numFmtId="0" fontId="24" fillId="3" borderId="0" xfId="4" applyFont="1" applyFill="1" applyAlignment="1">
      <alignment horizontal="center" vertical="center" shrinkToFit="1"/>
    </xf>
    <xf numFmtId="0" fontId="2" fillId="3" borderId="0" xfId="4" applyFont="1" applyFill="1" applyAlignment="1">
      <alignment vertical="center" shrinkToFit="1"/>
    </xf>
    <xf numFmtId="164" fontId="25" fillId="5" borderId="2" xfId="2" applyNumberFormat="1" applyFont="1" applyFill="1" applyBorder="1" applyAlignment="1">
      <alignment horizontal="right" wrapText="1" shrinkToFit="1"/>
    </xf>
    <xf numFmtId="0" fontId="60" fillId="5" borderId="2" xfId="4" applyFont="1" applyFill="1" applyBorder="1" applyAlignment="1">
      <alignment horizontal="center" vertical="top" wrapText="1" shrinkToFit="1"/>
    </xf>
    <xf numFmtId="169" fontId="21" fillId="5" borderId="12" xfId="7" applyNumberFormat="1" applyFont="1" applyFill="1" applyBorder="1" applyAlignment="1">
      <alignment horizontal="center" vertical="center" wrapText="1" shrinkToFit="1"/>
    </xf>
    <xf numFmtId="164" fontId="25" fillId="5" borderId="18" xfId="2" applyNumberFormat="1" applyFont="1" applyFill="1" applyBorder="1" applyAlignment="1">
      <alignment horizontal="right" wrapText="1" shrinkToFit="1"/>
    </xf>
    <xf numFmtId="170" fontId="60" fillId="5" borderId="0" xfId="4" applyNumberFormat="1" applyFont="1" applyFill="1" applyAlignment="1">
      <alignment horizontal="center" wrapText="1" shrinkToFit="1"/>
    </xf>
    <xf numFmtId="170" fontId="60" fillId="5" borderId="0" xfId="4" applyNumberFormat="1" applyFont="1" applyFill="1" applyAlignment="1">
      <alignment horizontal="right" wrapText="1" shrinkToFit="1"/>
    </xf>
    <xf numFmtId="164" fontId="26" fillId="5" borderId="0" xfId="5" applyNumberFormat="1" applyFont="1" applyFill="1" applyBorder="1" applyAlignment="1">
      <alignment horizontal="right" vertical="center" wrapText="1" shrinkToFit="1"/>
    </xf>
    <xf numFmtId="0" fontId="10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 shrinkToFit="1"/>
    </xf>
    <xf numFmtId="0" fontId="100" fillId="3" borderId="0" xfId="0" applyFont="1" applyFill="1" applyAlignment="1">
      <alignment vertical="center" wrapText="1"/>
    </xf>
    <xf numFmtId="0" fontId="88" fillId="3" borderId="2" xfId="0" applyFont="1" applyFill="1" applyBorder="1" applyAlignment="1">
      <alignment horizontal="center" vertical="center"/>
    </xf>
    <xf numFmtId="0" fontId="87" fillId="8" borderId="0" xfId="0" applyFont="1" applyFill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88" fillId="3" borderId="6" xfId="0" applyFont="1" applyFill="1" applyBorder="1" applyAlignment="1">
      <alignment horizontal="center" vertical="center"/>
    </xf>
    <xf numFmtId="0" fontId="88" fillId="3" borderId="0" xfId="0" applyFont="1" applyFill="1" applyAlignment="1">
      <alignment horizontal="center" vertical="center"/>
    </xf>
    <xf numFmtId="0" fontId="2" fillId="3" borderId="0" xfId="4" applyFont="1" applyFill="1" applyAlignment="1">
      <alignment horizontal="center" vertical="center" shrinkToFit="1"/>
    </xf>
    <xf numFmtId="0" fontId="2" fillId="2" borderId="0" xfId="0" applyFont="1" applyFill="1" applyAlignment="1">
      <alignment horizontal="center" vertical="center" wrapText="1" shrinkToFit="1"/>
    </xf>
    <xf numFmtId="0" fontId="60" fillId="0" borderId="0" xfId="0" applyFont="1" applyAlignment="1">
      <alignment horizontal="center" vertical="center" wrapText="1"/>
    </xf>
    <xf numFmtId="0" fontId="21" fillId="4" borderId="1" xfId="0" quotePrefix="1" applyFont="1" applyFill="1" applyBorder="1" applyAlignment="1">
      <alignment horizontal="center" vertical="center" shrinkToFit="1"/>
    </xf>
    <xf numFmtId="0" fontId="59" fillId="3" borderId="0" xfId="0" applyFont="1" applyFill="1" applyAlignment="1">
      <alignment horizontal="left" vertical="center"/>
    </xf>
    <xf numFmtId="0" fontId="21" fillId="0" borderId="0" xfId="4" applyFont="1" applyAlignment="1">
      <alignment horizontal="left" wrapText="1" shrinkToFit="1"/>
    </xf>
    <xf numFmtId="0" fontId="21" fillId="0" borderId="18" xfId="4" applyFont="1" applyBorder="1" applyAlignment="1">
      <alignment horizontal="left" wrapText="1" shrinkToFit="1"/>
    </xf>
    <xf numFmtId="0" fontId="42" fillId="4" borderId="0" xfId="0" applyFont="1" applyFill="1" applyAlignment="1">
      <alignment horizontal="left" vertical="center" wrapText="1"/>
    </xf>
    <xf numFmtId="0" fontId="41" fillId="4" borderId="0" xfId="0" applyFont="1" applyFill="1" applyAlignment="1">
      <alignment horizontal="left" vertical="center" wrapText="1"/>
    </xf>
    <xf numFmtId="0" fontId="40" fillId="4" borderId="0" xfId="4" applyFont="1" applyFill="1" applyAlignment="1">
      <alignment horizontal="left" vertical="center" wrapText="1" shrinkToFit="1"/>
    </xf>
    <xf numFmtId="0" fontId="42" fillId="5" borderId="0" xfId="0" applyFont="1" applyFill="1" applyAlignment="1">
      <alignment horizontal="left" vertical="center" wrapText="1"/>
    </xf>
    <xf numFmtId="0" fontId="92" fillId="3" borderId="0" xfId="0" applyFont="1" applyFill="1" applyAlignment="1">
      <alignment horizontal="center" wrapText="1" shrinkToFit="1"/>
    </xf>
    <xf numFmtId="0" fontId="91" fillId="8" borderId="0" xfId="0" applyFont="1" applyFill="1" applyAlignment="1">
      <alignment horizontal="center" vertical="center" wrapText="1" shrinkToFit="1"/>
    </xf>
    <xf numFmtId="0" fontId="91" fillId="8" borderId="0" xfId="0" applyFont="1" applyFill="1" applyAlignment="1">
      <alignment horizontal="center" wrapText="1" shrinkToFit="1"/>
    </xf>
    <xf numFmtId="0" fontId="33" fillId="0" borderId="3" xfId="0" applyFont="1" applyBorder="1" applyAlignment="1">
      <alignment horizontal="center" vertical="center" wrapText="1"/>
    </xf>
    <xf numFmtId="0" fontId="92" fillId="8" borderId="0" xfId="0" applyFont="1" applyFill="1" applyAlignment="1">
      <alignment horizontal="center" vertical="center" wrapText="1" shrinkToFit="1"/>
    </xf>
    <xf numFmtId="0" fontId="88" fillId="3" borderId="0" xfId="4" applyFont="1" applyFill="1" applyAlignment="1">
      <alignment horizontal="left" vertical="center" shrinkToFit="1"/>
    </xf>
    <xf numFmtId="170" fontId="31" fillId="4" borderId="0" xfId="4" applyNumberFormat="1" applyFont="1" applyFill="1" applyAlignment="1">
      <alignment horizontal="center" vertical="center" wrapText="1" shrinkToFit="1"/>
    </xf>
    <xf numFmtId="0" fontId="32" fillId="4" borderId="0" xfId="4" applyFont="1" applyFill="1" applyAlignment="1">
      <alignment horizontal="left" vertical="center" wrapText="1"/>
    </xf>
    <xf numFmtId="0" fontId="88" fillId="8" borderId="0" xfId="0" applyFont="1" applyFill="1" applyAlignment="1">
      <alignment horizontal="center" vertical="center" wrapText="1" shrinkToFit="1"/>
    </xf>
    <xf numFmtId="0" fontId="91" fillId="3" borderId="0" xfId="4" applyFont="1" applyFill="1" applyAlignment="1">
      <alignment horizontal="left" vertical="center" shrinkToFit="1"/>
    </xf>
    <xf numFmtId="0" fontId="88" fillId="3" borderId="2" xfId="4" applyFont="1" applyFill="1" applyBorder="1" applyAlignment="1">
      <alignment horizontal="left" vertical="center" shrinkToFit="1"/>
    </xf>
    <xf numFmtId="170" fontId="31" fillId="4" borderId="9" xfId="4" applyNumberFormat="1" applyFont="1" applyFill="1" applyBorder="1" applyAlignment="1">
      <alignment horizontal="center" vertical="center" wrapText="1" shrinkToFit="1"/>
    </xf>
    <xf numFmtId="170" fontId="60" fillId="4" borderId="0" xfId="4" applyNumberFormat="1" applyFont="1" applyFill="1" applyAlignment="1">
      <alignment horizontal="center" vertical="center" wrapText="1" shrinkToFit="1"/>
    </xf>
    <xf numFmtId="170" fontId="60" fillId="4" borderId="2" xfId="4" applyNumberFormat="1" applyFont="1" applyFill="1" applyBorder="1" applyAlignment="1">
      <alignment horizontal="center" vertical="center" wrapText="1" shrinkToFit="1"/>
    </xf>
    <xf numFmtId="0" fontId="87" fillId="3" borderId="0" xfId="4" applyFont="1" applyFill="1" applyAlignment="1">
      <alignment horizontal="left" vertical="center" shrinkToFit="1"/>
    </xf>
    <xf numFmtId="0" fontId="62" fillId="5" borderId="9" xfId="4" applyFont="1" applyFill="1" applyBorder="1" applyAlignment="1">
      <alignment horizontal="center" vertical="center" wrapText="1" shrinkToFit="1"/>
    </xf>
    <xf numFmtId="169" fontId="61" fillId="0" borderId="18" xfId="7" applyNumberFormat="1" applyFont="1" applyFill="1" applyBorder="1" applyAlignment="1">
      <alignment horizontal="center" vertical="center" wrapText="1" shrinkToFit="1"/>
    </xf>
    <xf numFmtId="169" fontId="61" fillId="0" borderId="0" xfId="7" applyNumberFormat="1" applyFont="1" applyFill="1" applyBorder="1" applyAlignment="1">
      <alignment horizontal="center" vertical="center" wrapText="1" shrinkToFit="1"/>
    </xf>
    <xf numFmtId="169" fontId="61" fillId="5" borderId="18" xfId="7" applyNumberFormat="1" applyFont="1" applyFill="1" applyBorder="1" applyAlignment="1">
      <alignment horizontal="center" vertical="center" wrapText="1" shrinkToFit="1"/>
    </xf>
    <xf numFmtId="169" fontId="61" fillId="0" borderId="28" xfId="7" applyNumberFormat="1" applyFont="1" applyFill="1" applyBorder="1" applyAlignment="1">
      <alignment horizontal="center" vertical="center" wrapText="1" shrinkToFit="1"/>
    </xf>
    <xf numFmtId="169" fontId="61" fillId="0" borderId="9" xfId="7" applyNumberFormat="1" applyFont="1" applyFill="1" applyBorder="1" applyAlignment="1">
      <alignment horizontal="center" vertical="center" wrapText="1" shrinkToFit="1"/>
    </xf>
    <xf numFmtId="169" fontId="61" fillId="0" borderId="11" xfId="7" applyNumberFormat="1" applyFont="1" applyFill="1" applyBorder="1" applyAlignment="1">
      <alignment horizontal="center" vertical="center" wrapText="1" shrinkToFit="1"/>
    </xf>
    <xf numFmtId="169" fontId="61" fillId="0" borderId="31" xfId="7" applyNumberFormat="1" applyFont="1" applyFill="1" applyBorder="1" applyAlignment="1">
      <alignment horizontal="center" vertical="center" wrapText="1" shrinkToFit="1"/>
    </xf>
    <xf numFmtId="169" fontId="81" fillId="0" borderId="0" xfId="7" applyNumberFormat="1" applyFont="1" applyFill="1" applyBorder="1" applyAlignment="1">
      <alignment horizontal="center" vertical="center" wrapText="1" shrinkToFit="1"/>
    </xf>
    <xf numFmtId="169" fontId="61" fillId="0" borderId="13" xfId="7" applyNumberFormat="1" applyFont="1" applyFill="1" applyBorder="1" applyAlignment="1">
      <alignment horizontal="center" vertical="center" wrapText="1" shrinkToFit="1"/>
    </xf>
  </cellXfs>
  <cellStyles count="8">
    <cellStyle name="Millares" xfId="1" builtinId="3"/>
    <cellStyle name="Millares 2" xfId="7" xr:uid="{00000000-0005-0000-0000-000001000000}"/>
    <cellStyle name="Normal" xfId="0" builtinId="0"/>
    <cellStyle name="Normal 2" xfId="4" xr:uid="{00000000-0005-0000-0000-000003000000}"/>
    <cellStyle name="Normal 3" xfId="6" xr:uid="{00000000-0005-0000-0000-000004000000}"/>
    <cellStyle name="Normal_IV-trim  2002" xfId="3" xr:uid="{00000000-0005-0000-0000-000005000000}"/>
    <cellStyle name="Porcentaje" xfId="2" builtinId="5"/>
    <cellStyle name="Porcentaje 2" xfId="5" xr:uid="{00000000-0005-0000-0000-000007000000}"/>
  </cellStyles>
  <dxfs count="0"/>
  <tableStyles count="0" defaultTableStyle="TableStyleMedium2" defaultPivotStyle="PivotStyleLight16"/>
  <colors>
    <mruColors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7777777777777776E-2"/>
          <c:y val="0.45444453401863072"/>
          <c:w val="0.94444444444444442"/>
          <c:h val="0.4003391662580986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0404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'Balance Consolidado'!$D$48:$H$48</c:f>
              <c:strCach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2028+</c:v>
                </c:pt>
              </c:strCache>
            </c:strRef>
          </c:cat>
          <c:val>
            <c:numRef>
              <c:f>'Balance Consolidado'!$D$49:$H$49</c:f>
              <c:numCache>
                <c:formatCode>0.0%</c:formatCode>
                <c:ptCount val="5"/>
                <c:pt idx="0">
                  <c:v>0</c:v>
                </c:pt>
                <c:pt idx="1">
                  <c:v>4.3810950247325578E-2</c:v>
                </c:pt>
                <c:pt idx="2">
                  <c:v>3.8981375540933089E-2</c:v>
                </c:pt>
                <c:pt idx="3">
                  <c:v>0.11256857079243976</c:v>
                </c:pt>
                <c:pt idx="4">
                  <c:v>0.80463910341930167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4B-4DC0-BEC6-3387F86029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3861472"/>
        <c:axId val="453863440"/>
      </c:barChart>
      <c:catAx>
        <c:axId val="45386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53863440"/>
        <c:crosses val="autoZero"/>
        <c:auto val="1"/>
        <c:lblAlgn val="ctr"/>
        <c:lblOffset val="100"/>
        <c:noMultiLvlLbl val="0"/>
      </c:catAx>
      <c:valAx>
        <c:axId val="45386344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53861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+mn-lt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200"/>
              <a:t>vOLUMEN (1)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196-478A-9AD7-8520047D0383}"/>
              </c:ext>
            </c:extLst>
          </c:dPt>
          <c:dPt>
            <c:idx val="1"/>
            <c:bubble3D val="0"/>
            <c:spPr>
              <a:solidFill>
                <a:schemeClr val="accent2">
                  <a:shade val="6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196-478A-9AD7-8520047D0383}"/>
              </c:ext>
            </c:extLst>
          </c:dPt>
          <c:dPt>
            <c:idx val="2"/>
            <c:bubble3D val="0"/>
            <c:spPr>
              <a:solidFill>
                <a:schemeClr val="accent2">
                  <a:shade val="7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196-478A-9AD7-8520047D0383}"/>
              </c:ext>
            </c:extLst>
          </c:dPt>
          <c:dPt>
            <c:idx val="3"/>
            <c:bubble3D val="0"/>
            <c:spPr>
              <a:solidFill>
                <a:schemeClr val="accent2">
                  <a:shade val="9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196-478A-9AD7-8520047D0383}"/>
              </c:ext>
            </c:extLst>
          </c:dPt>
          <c:dPt>
            <c:idx val="4"/>
            <c:bubble3D val="0"/>
            <c:spPr>
              <a:solidFill>
                <a:schemeClr val="accent2">
                  <a:tint val="83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196-478A-9AD7-8520047D0383}"/>
              </c:ext>
            </c:extLst>
          </c:dPt>
          <c:dPt>
            <c:idx val="5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196-478A-9AD7-8520047D0383}"/>
              </c:ext>
            </c:extLst>
          </c:dPt>
          <c:dPt>
            <c:idx val="6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D2F-4349-BA6E-1994CC525E2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shade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6196-478A-9AD7-8520047D038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6196-478A-9AD7-8520047D038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shade val="7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6196-478A-9AD7-8520047D038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shade val="9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6196-478A-9AD7-8520047D038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tint val="9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6196-478A-9AD7-8520047D0383}"/>
                </c:ext>
              </c:extLst>
            </c:dLbl>
            <c:dLbl>
              <c:idx val="5"/>
              <c:layout>
                <c:manualLayout>
                  <c:x val="-4.1666666666666664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tint val="6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96-478A-9AD7-8520047D0383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tint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4D2F-4349-BA6E-1994CC525E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spc="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T'!$Q$6:$Q$12</c:f>
              <c:strCache>
                <c:ptCount val="7"/>
                <c:pt idx="0">
                  <c:v>  México </c:v>
                </c:pt>
                <c:pt idx="1">
                  <c:v>Guatemala</c:v>
                </c:pt>
                <c:pt idx="2">
                  <c:v> Centroamérica Sur </c:v>
                </c:pt>
                <c:pt idx="3">
                  <c:v> Colombia </c:v>
                </c:pt>
                <c:pt idx="4">
                  <c:v>  Brasil (3) </c:v>
                </c:pt>
                <c:pt idx="5">
                  <c:v> Argentina </c:v>
                </c:pt>
                <c:pt idx="6">
                  <c:v> Uruguay </c:v>
                </c:pt>
              </c:strCache>
            </c:strRef>
          </c:cat>
          <c:val>
            <c:numRef>
              <c:f>'Volumen T'!$R$6:$R$12</c:f>
              <c:numCache>
                <c:formatCode>_(* #,##0.0_);_(* \(#,##0.0\);_(* "-"??_);_(@_)</c:formatCode>
                <c:ptCount val="7"/>
                <c:pt idx="0">
                  <c:v>497.44339693263601</c:v>
                </c:pt>
                <c:pt idx="1">
                  <c:v>47.24848740744094</c:v>
                </c:pt>
                <c:pt idx="2">
                  <c:v>44.914540075904966</c:v>
                </c:pt>
                <c:pt idx="3" formatCode="_(* #,##0.0000_);_(* \(#,##0.0000\);_(* &quot;-&quot;??_);_(@_)">
                  <c:v>91.621570931304021</c:v>
                </c:pt>
                <c:pt idx="4" formatCode="_(* #,##0.0000_);_(* \(#,##0.0000\);_(* &quot;-&quot;??_);_(@_)">
                  <c:v>329.60000789499998</c:v>
                </c:pt>
                <c:pt idx="5" formatCode="_(* #,##0.0000_);_(* \(#,##0.0000\);_(* &quot;-&quot;??_);_(@_)">
                  <c:v>52.56170065981771</c:v>
                </c:pt>
                <c:pt idx="6" formatCode="_(* #,##0.0000_);_(* \(#,##0.0000\);_(* &quot;-&quot;??_);_(@_)">
                  <c:v>15.698073438670043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196-478A-9AD7-8520047D038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200"/>
              <a:t>vOLUMEn (1)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5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F2C-48C4-84B9-2E65F73DEC0A}"/>
              </c:ext>
            </c:extLst>
          </c:dPt>
          <c:dPt>
            <c:idx val="1"/>
            <c:bubble3D val="0"/>
            <c:spPr>
              <a:solidFill>
                <a:schemeClr val="accent2">
                  <a:shade val="6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F2C-48C4-84B9-2E65F73DEC0A}"/>
              </c:ext>
            </c:extLst>
          </c:dPt>
          <c:dPt>
            <c:idx val="2"/>
            <c:bubble3D val="0"/>
            <c:spPr>
              <a:solidFill>
                <a:schemeClr val="accent2">
                  <a:shade val="7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F2C-48C4-84B9-2E65F73DEC0A}"/>
              </c:ext>
            </c:extLst>
          </c:dPt>
          <c:dPt>
            <c:idx val="3"/>
            <c:bubble3D val="0"/>
            <c:spPr>
              <a:solidFill>
                <a:schemeClr val="accent2">
                  <a:shade val="9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F2C-48C4-84B9-2E65F73DEC0A}"/>
              </c:ext>
            </c:extLst>
          </c:dPt>
          <c:dPt>
            <c:idx val="4"/>
            <c:bubble3D val="0"/>
            <c:spPr>
              <a:solidFill>
                <a:schemeClr val="accent2">
                  <a:tint val="83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F2C-48C4-84B9-2E65F73DEC0A}"/>
              </c:ext>
            </c:extLst>
          </c:dPt>
          <c:dPt>
            <c:idx val="5"/>
            <c:bubble3D val="0"/>
            <c:spPr>
              <a:solidFill>
                <a:schemeClr val="accent2">
                  <a:tint val="7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F2C-48C4-84B9-2E65F73DEC0A}"/>
              </c:ext>
            </c:extLst>
          </c:dPt>
          <c:dPt>
            <c:idx val="6"/>
            <c:bubble3D val="0"/>
            <c:spPr>
              <a:solidFill>
                <a:schemeClr val="accent2">
                  <a:tint val="48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AA4-48E7-959B-59B11BDEF1DC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shade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2F2C-48C4-84B9-2E65F73DEC0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2F2C-48C4-84B9-2E65F73DEC0A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shade val="7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2F2C-48C4-84B9-2E65F73DEC0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shade val="9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2F2C-48C4-84B9-2E65F73DEC0A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tint val="9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2F2C-48C4-84B9-2E65F73DEC0A}"/>
                </c:ext>
              </c:extLst>
            </c:dLbl>
            <c:dLbl>
              <c:idx val="5"/>
              <c:layout>
                <c:manualLayout>
                  <c:x val="-4.1666666666666664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tint val="6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F2C-48C4-84B9-2E65F73DEC0A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tint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6AA4-48E7-959B-59B11BDEF1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spc="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T'!$Z$6:$Z$11</c:f>
              <c:strCache>
                <c:ptCount val="6"/>
                <c:pt idx="0">
                  <c:v> México </c:v>
                </c:pt>
                <c:pt idx="1">
                  <c:v> Centroamérica  </c:v>
                </c:pt>
                <c:pt idx="2">
                  <c:v> Colombia </c:v>
                </c:pt>
                <c:pt idx="3">
                  <c:v> Brasil </c:v>
                </c:pt>
                <c:pt idx="4">
                  <c:v> Argentina  </c:v>
                </c:pt>
                <c:pt idx="5">
                  <c:v> Uruguay  </c:v>
                </c:pt>
              </c:strCache>
            </c:strRef>
          </c:cat>
          <c:val>
            <c:numRef>
              <c:f>'Volumen T'!$R$6:$R$12</c:f>
              <c:numCache>
                <c:formatCode>_(* #,##0.0_);_(* \(#,##0.0\);_(* "-"??_);_(@_)</c:formatCode>
                <c:ptCount val="7"/>
                <c:pt idx="0">
                  <c:v>497.44339693263601</c:v>
                </c:pt>
                <c:pt idx="1">
                  <c:v>47.24848740744094</c:v>
                </c:pt>
                <c:pt idx="2">
                  <c:v>44.914540075904966</c:v>
                </c:pt>
                <c:pt idx="3" formatCode="_(* #,##0.0000_);_(* \(#,##0.0000\);_(* &quot;-&quot;??_);_(@_)">
                  <c:v>91.621570931304021</c:v>
                </c:pt>
                <c:pt idx="4" formatCode="_(* #,##0.0000_);_(* \(#,##0.0000\);_(* &quot;-&quot;??_);_(@_)">
                  <c:v>329.60000789499998</c:v>
                </c:pt>
                <c:pt idx="5" formatCode="_(* #,##0.0000_);_(* \(#,##0.0000\);_(* &quot;-&quot;??_);_(@_)">
                  <c:v>52.56170065981771</c:v>
                </c:pt>
                <c:pt idx="6" formatCode="_(* #,##0.0000_);_(* \(#,##0.0000\);_(* &quot;-&quot;??_);_(@_)">
                  <c:v>15.698073438670043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F2C-48C4-84B9-2E65F73DEC0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200"/>
              <a:t>Transacciones (2)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5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033-4245-9ABD-D7BAD5200B5C}"/>
              </c:ext>
            </c:extLst>
          </c:dPt>
          <c:dPt>
            <c:idx val="1"/>
            <c:bubble3D val="0"/>
            <c:spPr>
              <a:solidFill>
                <a:schemeClr val="accent2">
                  <a:shade val="6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033-4245-9ABD-D7BAD5200B5C}"/>
              </c:ext>
            </c:extLst>
          </c:dPt>
          <c:dPt>
            <c:idx val="2"/>
            <c:bubble3D val="0"/>
            <c:spPr>
              <a:solidFill>
                <a:schemeClr val="accent2">
                  <a:shade val="7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033-4245-9ABD-D7BAD5200B5C}"/>
              </c:ext>
            </c:extLst>
          </c:dPt>
          <c:dPt>
            <c:idx val="3"/>
            <c:bubble3D val="0"/>
            <c:spPr>
              <a:solidFill>
                <a:schemeClr val="accent2">
                  <a:shade val="9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033-4245-9ABD-D7BAD5200B5C}"/>
              </c:ext>
            </c:extLst>
          </c:dPt>
          <c:dPt>
            <c:idx val="4"/>
            <c:bubble3D val="0"/>
            <c:spPr>
              <a:solidFill>
                <a:schemeClr val="accent2">
                  <a:tint val="83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033-4245-9ABD-D7BAD5200B5C}"/>
              </c:ext>
            </c:extLst>
          </c:dPt>
          <c:dPt>
            <c:idx val="5"/>
            <c:bubble3D val="0"/>
            <c:spPr>
              <a:solidFill>
                <a:schemeClr val="accent2">
                  <a:tint val="7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033-4245-9ABD-D7BAD5200B5C}"/>
              </c:ext>
            </c:extLst>
          </c:dPt>
          <c:dPt>
            <c:idx val="6"/>
            <c:bubble3D val="0"/>
            <c:spPr>
              <a:solidFill>
                <a:schemeClr val="accent2">
                  <a:tint val="48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5388-494A-A087-8065F17B272C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shade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D033-4245-9ABD-D7BAD5200B5C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D033-4245-9ABD-D7BAD5200B5C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shade val="7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D033-4245-9ABD-D7BAD5200B5C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shade val="9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D033-4245-9ABD-D7BAD5200B5C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tint val="9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D033-4245-9ABD-D7BAD5200B5C}"/>
                </c:ext>
              </c:extLst>
            </c:dLbl>
            <c:dLbl>
              <c:idx val="5"/>
              <c:layout>
                <c:manualLayout>
                  <c:x val="-4.1666666666666664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tint val="6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033-4245-9ABD-D7BAD5200B5C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tint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5388-494A-A087-8065F17B27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spc="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T'!$Q$22:$Q$28</c:f>
              <c:strCache>
                <c:ptCount val="7"/>
                <c:pt idx="0">
                  <c:v>  México </c:v>
                </c:pt>
                <c:pt idx="1">
                  <c:v>Guatemala</c:v>
                </c:pt>
                <c:pt idx="2">
                  <c:v> Centroamérica Sur </c:v>
                </c:pt>
                <c:pt idx="3">
                  <c:v> Colombia </c:v>
                </c:pt>
                <c:pt idx="4">
                  <c:v>  Brasil (3) </c:v>
                </c:pt>
                <c:pt idx="5">
                  <c:v> Argentina </c:v>
                </c:pt>
                <c:pt idx="6">
                  <c:v> Uruguay </c:v>
                </c:pt>
              </c:strCache>
            </c:strRef>
          </c:cat>
          <c:val>
            <c:numRef>
              <c:f>'Volumen T'!$R$22:$R$28</c:f>
              <c:numCache>
                <c:formatCode>_(* #,##0.0_);_(* \(#,##0.0\);_(* "-"??_);_(@_)</c:formatCode>
                <c:ptCount val="7"/>
                <c:pt idx="0">
                  <c:v>2404.7379671459998</c:v>
                </c:pt>
                <c:pt idx="1">
                  <c:v>352.45861097619627</c:v>
                </c:pt>
                <c:pt idx="2">
                  <c:v>334.53477940906089</c:v>
                </c:pt>
                <c:pt idx="3" formatCode="_(* #,##0.0000_);_(* \(#,##0.0000\);_(* &quot;-&quot;??_);_(@_)">
                  <c:v>661.72141571204099</c:v>
                </c:pt>
                <c:pt idx="4" formatCode="_(* #,##0.0000_);_(* \(#,##0.0000\);_(* &quot;-&quot;??_);_(@_)">
                  <c:v>2349.7692150440002</c:v>
                </c:pt>
                <c:pt idx="5" formatCode="_(* #,##0.0000_);_(* \(#,##0.0000\);_(* &quot;-&quot;??_);_(@_)">
                  <c:v>266.97890599999999</c:v>
                </c:pt>
                <c:pt idx="6" formatCode="_(* #,##0.0000_);_(* \(#,##0.0000\);_(* &quot;-&quot;??_);_(@_)">
                  <c:v>75.057512069999987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033-4245-9ABD-D7BAD5200B5C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200"/>
              <a:t>TRANSACCIONES (2)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5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D79-4664-BA1B-363A69D05D0D}"/>
              </c:ext>
            </c:extLst>
          </c:dPt>
          <c:dPt>
            <c:idx val="1"/>
            <c:bubble3D val="0"/>
            <c:spPr>
              <a:solidFill>
                <a:schemeClr val="accent2">
                  <a:shade val="6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D79-4664-BA1B-363A69D05D0D}"/>
              </c:ext>
            </c:extLst>
          </c:dPt>
          <c:dPt>
            <c:idx val="2"/>
            <c:bubble3D val="0"/>
            <c:spPr>
              <a:solidFill>
                <a:schemeClr val="accent2">
                  <a:shade val="7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D79-4664-BA1B-363A69D05D0D}"/>
              </c:ext>
            </c:extLst>
          </c:dPt>
          <c:dPt>
            <c:idx val="3"/>
            <c:bubble3D val="0"/>
            <c:spPr>
              <a:solidFill>
                <a:schemeClr val="accent2">
                  <a:shade val="9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D79-4664-BA1B-363A69D05D0D}"/>
              </c:ext>
            </c:extLst>
          </c:dPt>
          <c:dPt>
            <c:idx val="4"/>
            <c:bubble3D val="0"/>
            <c:spPr>
              <a:solidFill>
                <a:schemeClr val="accent2">
                  <a:tint val="83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D79-4664-BA1B-363A69D05D0D}"/>
              </c:ext>
            </c:extLst>
          </c:dPt>
          <c:dPt>
            <c:idx val="5"/>
            <c:bubble3D val="0"/>
            <c:spPr>
              <a:solidFill>
                <a:schemeClr val="accent2">
                  <a:tint val="7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D79-4664-BA1B-363A69D05D0D}"/>
              </c:ext>
            </c:extLst>
          </c:dPt>
          <c:dPt>
            <c:idx val="6"/>
            <c:bubble3D val="0"/>
            <c:spPr>
              <a:solidFill>
                <a:schemeClr val="accent2">
                  <a:tint val="48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BEE-4E1E-907D-6677D807A19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shade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BD79-4664-BA1B-363A69D05D0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BD79-4664-BA1B-363A69D05D0D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shade val="7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BD79-4664-BA1B-363A69D05D0D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shade val="9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BD79-4664-BA1B-363A69D05D0D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tint val="9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BD79-4664-BA1B-363A69D05D0D}"/>
                </c:ext>
              </c:extLst>
            </c:dLbl>
            <c:dLbl>
              <c:idx val="5"/>
              <c:layout>
                <c:manualLayout>
                  <c:x val="-4.1666666666666664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tint val="6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D79-4664-BA1B-363A69D05D0D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tint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3BEE-4E1E-907D-6677D807A1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spc="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T'!$Z$6:$Z$11</c:f>
              <c:strCache>
                <c:ptCount val="6"/>
                <c:pt idx="0">
                  <c:v> México </c:v>
                </c:pt>
                <c:pt idx="1">
                  <c:v> Centroamérica  </c:v>
                </c:pt>
                <c:pt idx="2">
                  <c:v> Colombia </c:v>
                </c:pt>
                <c:pt idx="3">
                  <c:v> Brasil </c:v>
                </c:pt>
                <c:pt idx="4">
                  <c:v> Argentina  </c:v>
                </c:pt>
                <c:pt idx="5">
                  <c:v> Uruguay  </c:v>
                </c:pt>
              </c:strCache>
            </c:strRef>
          </c:cat>
          <c:val>
            <c:numRef>
              <c:f>'Volumen T'!$R$22:$R$28</c:f>
              <c:numCache>
                <c:formatCode>_(* #,##0.0_);_(* \(#,##0.0\);_(* "-"??_);_(@_)</c:formatCode>
                <c:ptCount val="7"/>
                <c:pt idx="0">
                  <c:v>2404.7379671459998</c:v>
                </c:pt>
                <c:pt idx="1">
                  <c:v>352.45861097619627</c:v>
                </c:pt>
                <c:pt idx="2">
                  <c:v>334.53477940906089</c:v>
                </c:pt>
                <c:pt idx="3" formatCode="_(* #,##0.0000_);_(* \(#,##0.0000\);_(* &quot;-&quot;??_);_(@_)">
                  <c:v>661.72141571204099</c:v>
                </c:pt>
                <c:pt idx="4" formatCode="_(* #,##0.0000_);_(* \(#,##0.0000\);_(* &quot;-&quot;??_);_(@_)">
                  <c:v>2349.7692150440002</c:v>
                </c:pt>
                <c:pt idx="5" formatCode="_(* #,##0.0000_);_(* \(#,##0.0000\);_(* &quot;-&quot;??_);_(@_)">
                  <c:v>266.97890599999999</c:v>
                </c:pt>
                <c:pt idx="6" formatCode="_(* #,##0.0000_);_(* \(#,##0.0000\);_(* &quot;-&quot;??_);_(@_)">
                  <c:v>75.057512069999987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D79-4664-BA1B-363A69D05D0D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200"/>
              <a:t>vOLUMEN (1)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5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94C-4F38-986A-D39AB3A480CE}"/>
              </c:ext>
            </c:extLst>
          </c:dPt>
          <c:dPt>
            <c:idx val="1"/>
            <c:bubble3D val="0"/>
            <c:spPr>
              <a:solidFill>
                <a:schemeClr val="accent2">
                  <a:shade val="6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94C-4F38-986A-D39AB3A480CE}"/>
              </c:ext>
            </c:extLst>
          </c:dPt>
          <c:dPt>
            <c:idx val="2"/>
            <c:bubble3D val="0"/>
            <c:spPr>
              <a:solidFill>
                <a:schemeClr val="accent2">
                  <a:shade val="7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94C-4F38-986A-D39AB3A480CE}"/>
              </c:ext>
            </c:extLst>
          </c:dPt>
          <c:dPt>
            <c:idx val="3"/>
            <c:bubble3D val="0"/>
            <c:spPr>
              <a:solidFill>
                <a:schemeClr val="accent2">
                  <a:shade val="9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94C-4F38-986A-D39AB3A480CE}"/>
              </c:ext>
            </c:extLst>
          </c:dPt>
          <c:dPt>
            <c:idx val="4"/>
            <c:bubble3D val="0"/>
            <c:spPr>
              <a:solidFill>
                <a:schemeClr val="accent2">
                  <a:tint val="83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94C-4F38-986A-D39AB3A480CE}"/>
              </c:ext>
            </c:extLst>
          </c:dPt>
          <c:dPt>
            <c:idx val="5"/>
            <c:bubble3D val="0"/>
            <c:spPr>
              <a:solidFill>
                <a:schemeClr val="accent2">
                  <a:tint val="7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94C-4F38-986A-D39AB3A480CE}"/>
              </c:ext>
            </c:extLst>
          </c:dPt>
          <c:dPt>
            <c:idx val="6"/>
            <c:bubble3D val="0"/>
            <c:spPr>
              <a:solidFill>
                <a:schemeClr val="accent2">
                  <a:tint val="48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94C-4F38-986A-D39AB3A480CE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shade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B94C-4F38-986A-D39AB3A480CE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B94C-4F38-986A-D39AB3A480CE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shade val="7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B94C-4F38-986A-D39AB3A480C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shade val="9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B94C-4F38-986A-D39AB3A480C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tint val="9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B94C-4F38-986A-D39AB3A480CE}"/>
                </c:ext>
              </c:extLst>
            </c:dLbl>
            <c:dLbl>
              <c:idx val="5"/>
              <c:layout>
                <c:manualLayout>
                  <c:x val="-4.1666666666666664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tint val="6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94C-4F38-986A-D39AB3A480CE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tint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B94C-4F38-986A-D39AB3A480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spc="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Acumulado'!$Q$6:$Q$12</c:f>
              <c:strCache>
                <c:ptCount val="7"/>
                <c:pt idx="0">
                  <c:v>  México </c:v>
                </c:pt>
                <c:pt idx="1">
                  <c:v>Guatemala</c:v>
                </c:pt>
                <c:pt idx="2">
                  <c:v> Centroamérica Sur </c:v>
                </c:pt>
                <c:pt idx="3">
                  <c:v> Colombia </c:v>
                </c:pt>
                <c:pt idx="4">
                  <c:v>  Brasil (3) </c:v>
                </c:pt>
                <c:pt idx="5">
                  <c:v> Argentina </c:v>
                </c:pt>
                <c:pt idx="6">
                  <c:v> Uruguay </c:v>
                </c:pt>
              </c:strCache>
            </c:strRef>
          </c:cat>
          <c:val>
            <c:numRef>
              <c:f>'Volumen Acumulado'!$R$6:$R$12</c:f>
              <c:numCache>
                <c:formatCode>_(* #,##0.0_);_(* \(#,##0.0\);_(* "-"??_);_(@_)</c:formatCode>
                <c:ptCount val="7"/>
                <c:pt idx="0">
                  <c:v>2124.287360152061</c:v>
                </c:pt>
                <c:pt idx="1">
                  <c:v>192.79189890291823</c:v>
                </c:pt>
                <c:pt idx="2">
                  <c:v>176.99009187480328</c:v>
                </c:pt>
                <c:pt idx="3" formatCode="_(* #,##0.0000_);_(* \(#,##0.0000\);_(* &quot;-&quot;??_);_(@_)">
                  <c:v>352.347481142037</c:v>
                </c:pt>
                <c:pt idx="4" formatCode="_(* #,##0.0000_);_(* \(#,##0.0000\);_(* &quot;-&quot;??_);_(@_)">
                  <c:v>1159.257429154</c:v>
                </c:pt>
                <c:pt idx="5" formatCode="_(* #,##0.0000_);_(* \(#,##0.0000\);_(* &quot;-&quot;??_);_(@_)">
                  <c:v>168.28031279994994</c:v>
                </c:pt>
                <c:pt idx="6" formatCode="_(* #,##0.0000_);_(* \(#,##0.0000\);_(* &quot;-&quot;??_);_(@_)">
                  <c:v>50.687243804072999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94C-4F38-986A-D39AB3A480CE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200"/>
              <a:t>vOLUMEn (1)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5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9C3-4794-8558-B4B91F7D36D6}"/>
              </c:ext>
            </c:extLst>
          </c:dPt>
          <c:dPt>
            <c:idx val="1"/>
            <c:bubble3D val="0"/>
            <c:spPr>
              <a:solidFill>
                <a:schemeClr val="accent2">
                  <a:shade val="6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9C3-4794-8558-B4B91F7D36D6}"/>
              </c:ext>
            </c:extLst>
          </c:dPt>
          <c:dPt>
            <c:idx val="2"/>
            <c:bubble3D val="0"/>
            <c:spPr>
              <a:solidFill>
                <a:schemeClr val="accent2">
                  <a:shade val="7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9C3-4794-8558-B4B91F7D36D6}"/>
              </c:ext>
            </c:extLst>
          </c:dPt>
          <c:dPt>
            <c:idx val="3"/>
            <c:bubble3D val="0"/>
            <c:spPr>
              <a:solidFill>
                <a:schemeClr val="accent2">
                  <a:shade val="9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9C3-4794-8558-B4B91F7D36D6}"/>
              </c:ext>
            </c:extLst>
          </c:dPt>
          <c:dPt>
            <c:idx val="4"/>
            <c:bubble3D val="0"/>
            <c:spPr>
              <a:solidFill>
                <a:schemeClr val="accent2">
                  <a:tint val="83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9C3-4794-8558-B4B91F7D36D6}"/>
              </c:ext>
            </c:extLst>
          </c:dPt>
          <c:dPt>
            <c:idx val="5"/>
            <c:bubble3D val="0"/>
            <c:spPr>
              <a:solidFill>
                <a:schemeClr val="accent2">
                  <a:tint val="7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9C3-4794-8558-B4B91F7D36D6}"/>
              </c:ext>
            </c:extLst>
          </c:dPt>
          <c:dPt>
            <c:idx val="6"/>
            <c:bubble3D val="0"/>
            <c:spPr>
              <a:solidFill>
                <a:schemeClr val="accent2">
                  <a:tint val="48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9C3-4794-8558-B4B91F7D36D6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shade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49C3-4794-8558-B4B91F7D36D6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49C3-4794-8558-B4B91F7D36D6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shade val="7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49C3-4794-8558-B4B91F7D36D6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shade val="9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49C3-4794-8558-B4B91F7D36D6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tint val="9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49C3-4794-8558-B4B91F7D36D6}"/>
                </c:ext>
              </c:extLst>
            </c:dLbl>
            <c:dLbl>
              <c:idx val="5"/>
              <c:layout>
                <c:manualLayout>
                  <c:x val="-4.1666666666666664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tint val="6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9C3-4794-8558-B4B91F7D36D6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tint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49C3-4794-8558-B4B91F7D36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spc="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Acumulado'!$Z$6:$Z$11</c:f>
              <c:strCache>
                <c:ptCount val="6"/>
                <c:pt idx="0">
                  <c:v> México </c:v>
                </c:pt>
                <c:pt idx="1">
                  <c:v> Centroamérica  </c:v>
                </c:pt>
                <c:pt idx="2">
                  <c:v> Colombia </c:v>
                </c:pt>
                <c:pt idx="3">
                  <c:v> Brasil </c:v>
                </c:pt>
                <c:pt idx="4">
                  <c:v> Argentina  </c:v>
                </c:pt>
                <c:pt idx="5">
                  <c:v> Uruguay  </c:v>
                </c:pt>
              </c:strCache>
            </c:strRef>
          </c:cat>
          <c:val>
            <c:numRef>
              <c:f>'Volumen Acumulado'!$R$6:$R$12</c:f>
              <c:numCache>
                <c:formatCode>_(* #,##0.0_);_(* \(#,##0.0\);_(* "-"??_);_(@_)</c:formatCode>
                <c:ptCount val="7"/>
                <c:pt idx="0">
                  <c:v>2124.287360152061</c:v>
                </c:pt>
                <c:pt idx="1">
                  <c:v>192.79189890291823</c:v>
                </c:pt>
                <c:pt idx="2">
                  <c:v>176.99009187480328</c:v>
                </c:pt>
                <c:pt idx="3" formatCode="_(* #,##0.0000_);_(* \(#,##0.0000\);_(* &quot;-&quot;??_);_(@_)">
                  <c:v>352.347481142037</c:v>
                </c:pt>
                <c:pt idx="4" formatCode="_(* #,##0.0000_);_(* \(#,##0.0000\);_(* &quot;-&quot;??_);_(@_)">
                  <c:v>1159.257429154</c:v>
                </c:pt>
                <c:pt idx="5" formatCode="_(* #,##0.0000_);_(* \(#,##0.0000\);_(* &quot;-&quot;??_);_(@_)">
                  <c:v>168.28031279994994</c:v>
                </c:pt>
                <c:pt idx="6" formatCode="_(* #,##0.0000_);_(* \(#,##0.0000\);_(* &quot;-&quot;??_);_(@_)">
                  <c:v>50.687243804072999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9C3-4794-8558-B4B91F7D36D6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200"/>
              <a:t>Transacciones (2)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5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D3B-4134-A91B-08F6409DABE8}"/>
              </c:ext>
            </c:extLst>
          </c:dPt>
          <c:dPt>
            <c:idx val="1"/>
            <c:bubble3D val="0"/>
            <c:spPr>
              <a:solidFill>
                <a:schemeClr val="accent2">
                  <a:shade val="6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D3B-4134-A91B-08F6409DABE8}"/>
              </c:ext>
            </c:extLst>
          </c:dPt>
          <c:dPt>
            <c:idx val="2"/>
            <c:bubble3D val="0"/>
            <c:spPr>
              <a:solidFill>
                <a:schemeClr val="accent2">
                  <a:shade val="7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D3B-4134-A91B-08F6409DABE8}"/>
              </c:ext>
            </c:extLst>
          </c:dPt>
          <c:dPt>
            <c:idx val="3"/>
            <c:bubble3D val="0"/>
            <c:spPr>
              <a:solidFill>
                <a:schemeClr val="accent2">
                  <a:shade val="9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D3B-4134-A91B-08F6409DABE8}"/>
              </c:ext>
            </c:extLst>
          </c:dPt>
          <c:dPt>
            <c:idx val="4"/>
            <c:bubble3D val="0"/>
            <c:spPr>
              <a:solidFill>
                <a:schemeClr val="accent2">
                  <a:tint val="83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D3B-4134-A91B-08F6409DABE8}"/>
              </c:ext>
            </c:extLst>
          </c:dPt>
          <c:dPt>
            <c:idx val="5"/>
            <c:bubble3D val="0"/>
            <c:spPr>
              <a:solidFill>
                <a:schemeClr val="accent2">
                  <a:tint val="7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D3B-4134-A91B-08F6409DABE8}"/>
              </c:ext>
            </c:extLst>
          </c:dPt>
          <c:dPt>
            <c:idx val="6"/>
            <c:bubble3D val="0"/>
            <c:spPr>
              <a:solidFill>
                <a:schemeClr val="accent2">
                  <a:tint val="48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D3B-4134-A91B-08F6409DABE8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shade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8D3B-4134-A91B-08F6409DABE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8D3B-4134-A91B-08F6409DABE8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shade val="7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8D3B-4134-A91B-08F6409DABE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shade val="9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8D3B-4134-A91B-08F6409DABE8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tint val="9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8D3B-4134-A91B-08F6409DABE8}"/>
                </c:ext>
              </c:extLst>
            </c:dLbl>
            <c:dLbl>
              <c:idx val="5"/>
              <c:layout>
                <c:manualLayout>
                  <c:x val="-4.1666666666666664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tint val="6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D3B-4134-A91B-08F6409DABE8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tint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8D3B-4134-A91B-08F6409DAB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spc="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Acumulado'!$Q$22:$Q$28</c:f>
              <c:strCache>
                <c:ptCount val="7"/>
                <c:pt idx="0">
                  <c:v>  México </c:v>
                </c:pt>
                <c:pt idx="1">
                  <c:v>Guatemala</c:v>
                </c:pt>
                <c:pt idx="2">
                  <c:v> Centroamérica Sur </c:v>
                </c:pt>
                <c:pt idx="3">
                  <c:v> Colombia </c:v>
                </c:pt>
                <c:pt idx="4">
                  <c:v>  Brasil (3) </c:v>
                </c:pt>
                <c:pt idx="5">
                  <c:v> Argentina </c:v>
                </c:pt>
                <c:pt idx="6">
                  <c:v> Uruguay </c:v>
                </c:pt>
              </c:strCache>
            </c:strRef>
          </c:cat>
          <c:val>
            <c:numRef>
              <c:f>'Volumen Acumulado'!$R$22:$R$28</c:f>
              <c:numCache>
                <c:formatCode>_(* #,##0.0_);_(* \(#,##0.0\);_(* "-"??_);_(@_)</c:formatCode>
                <c:ptCount val="7"/>
                <c:pt idx="0">
                  <c:v>10131.881118904899</c:v>
                </c:pt>
                <c:pt idx="1">
                  <c:v>1459.4794854429595</c:v>
                </c:pt>
                <c:pt idx="2">
                  <c:v>1335.2193178499926</c:v>
                </c:pt>
                <c:pt idx="3" formatCode="_(* #,##0.0000_);_(* \(#,##0.0000\);_(* &quot;-&quot;??_);_(@_)">
                  <c:v>2592.8452019048132</c:v>
                </c:pt>
                <c:pt idx="4" formatCode="_(* #,##0.0000_);_(* \(#,##0.0000\);_(* &quot;-&quot;??_);_(@_)">
                  <c:v>8286.1734676390006</c:v>
                </c:pt>
                <c:pt idx="5" formatCode="_(* #,##0.0000_);_(* \(#,##0.0000\);_(* &quot;-&quot;??_);_(@_)">
                  <c:v>877.38256885999999</c:v>
                </c:pt>
                <c:pt idx="6" formatCode="_(* #,##0.0000_);_(* \(#,##0.0000\);_(* &quot;-&quot;??_);_(@_)">
                  <c:v>246.23301923999998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D3B-4134-A91B-08F6409DABE8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200"/>
              <a:t>TRANSACCIONES (2)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5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966-4519-AE22-BE427A123248}"/>
              </c:ext>
            </c:extLst>
          </c:dPt>
          <c:dPt>
            <c:idx val="1"/>
            <c:bubble3D val="0"/>
            <c:spPr>
              <a:solidFill>
                <a:schemeClr val="accent2">
                  <a:shade val="6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966-4519-AE22-BE427A123248}"/>
              </c:ext>
            </c:extLst>
          </c:dPt>
          <c:dPt>
            <c:idx val="2"/>
            <c:bubble3D val="0"/>
            <c:spPr>
              <a:solidFill>
                <a:schemeClr val="accent2">
                  <a:shade val="7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966-4519-AE22-BE427A123248}"/>
              </c:ext>
            </c:extLst>
          </c:dPt>
          <c:dPt>
            <c:idx val="3"/>
            <c:bubble3D val="0"/>
            <c:spPr>
              <a:solidFill>
                <a:schemeClr val="accent2">
                  <a:shade val="9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966-4519-AE22-BE427A123248}"/>
              </c:ext>
            </c:extLst>
          </c:dPt>
          <c:dPt>
            <c:idx val="4"/>
            <c:bubble3D val="0"/>
            <c:spPr>
              <a:solidFill>
                <a:schemeClr val="accent2">
                  <a:tint val="83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966-4519-AE22-BE427A123248}"/>
              </c:ext>
            </c:extLst>
          </c:dPt>
          <c:dPt>
            <c:idx val="5"/>
            <c:bubble3D val="0"/>
            <c:spPr>
              <a:solidFill>
                <a:schemeClr val="accent2">
                  <a:tint val="7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966-4519-AE22-BE427A123248}"/>
              </c:ext>
            </c:extLst>
          </c:dPt>
          <c:dPt>
            <c:idx val="6"/>
            <c:bubble3D val="0"/>
            <c:spPr>
              <a:solidFill>
                <a:schemeClr val="accent2">
                  <a:tint val="48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966-4519-AE22-BE427A123248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shade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9966-4519-AE22-BE427A12324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9966-4519-AE22-BE427A123248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shade val="7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9966-4519-AE22-BE427A12324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shade val="9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9966-4519-AE22-BE427A123248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tint val="9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9966-4519-AE22-BE427A123248}"/>
                </c:ext>
              </c:extLst>
            </c:dLbl>
            <c:dLbl>
              <c:idx val="5"/>
              <c:layout>
                <c:manualLayout>
                  <c:x val="-4.1666666666666664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tint val="6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966-4519-AE22-BE427A123248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>
                          <a:tint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9966-4519-AE22-BE427A1232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spc="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Acumulado'!$Z$6:$Z$11</c:f>
              <c:strCache>
                <c:ptCount val="6"/>
                <c:pt idx="0">
                  <c:v> México </c:v>
                </c:pt>
                <c:pt idx="1">
                  <c:v> Centroamérica  </c:v>
                </c:pt>
                <c:pt idx="2">
                  <c:v> Colombia </c:v>
                </c:pt>
                <c:pt idx="3">
                  <c:v> Brasil </c:v>
                </c:pt>
                <c:pt idx="4">
                  <c:v> Argentina  </c:v>
                </c:pt>
                <c:pt idx="5">
                  <c:v> Uruguay  </c:v>
                </c:pt>
              </c:strCache>
            </c:strRef>
          </c:cat>
          <c:val>
            <c:numRef>
              <c:f>'Volumen Acumulado'!$R$22:$R$28</c:f>
              <c:numCache>
                <c:formatCode>_(* #,##0.0_);_(* \(#,##0.0\);_(* "-"??_);_(@_)</c:formatCode>
                <c:ptCount val="7"/>
                <c:pt idx="0">
                  <c:v>10131.881118904899</c:v>
                </c:pt>
                <c:pt idx="1">
                  <c:v>1459.4794854429595</c:v>
                </c:pt>
                <c:pt idx="2">
                  <c:v>1335.2193178499926</c:v>
                </c:pt>
                <c:pt idx="3" formatCode="_(* #,##0.0000_);_(* \(#,##0.0000\);_(* &quot;-&quot;??_);_(@_)">
                  <c:v>2592.8452019048132</c:v>
                </c:pt>
                <c:pt idx="4" formatCode="_(* #,##0.0000_);_(* \(#,##0.0000\);_(* &quot;-&quot;??_);_(@_)">
                  <c:v>8286.1734676390006</c:v>
                </c:pt>
                <c:pt idx="5" formatCode="_(* #,##0.0000_);_(* \(#,##0.0000\);_(* &quot;-&quot;??_);_(@_)">
                  <c:v>877.38256885999999</c:v>
                </c:pt>
                <c:pt idx="6" formatCode="_(* #,##0.0000_);_(* \(#,##0.0000\);_(* &quot;-&quot;??_);_(@_)">
                  <c:v>246.23301923999998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966-4519-AE22-BE427A123248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9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2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2.png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200025</xdr:rowOff>
    </xdr:from>
    <xdr:to>
      <xdr:col>1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32</xdr:row>
          <xdr:rowOff>0</xdr:rowOff>
        </xdr:from>
        <xdr:to>
          <xdr:col>7</xdr:col>
          <xdr:colOff>0</xdr:colOff>
          <xdr:row>32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37420</xdr:colOff>
      <xdr:row>25</xdr:row>
      <xdr:rowOff>17687</xdr:rowOff>
    </xdr:from>
    <xdr:to>
      <xdr:col>27</xdr:col>
      <xdr:colOff>633752</xdr:colOff>
      <xdr:row>35</xdr:row>
      <xdr:rowOff>43881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656453</xdr:colOff>
      <xdr:row>25</xdr:row>
      <xdr:rowOff>553480</xdr:rowOff>
    </xdr:from>
    <xdr:to>
      <xdr:col>10</xdr:col>
      <xdr:colOff>1055934</xdr:colOff>
      <xdr:row>37</xdr:row>
      <xdr:rowOff>102764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66554" y="6912061"/>
          <a:ext cx="5187724" cy="26770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41</xdr:row>
          <xdr:rowOff>0</xdr:rowOff>
        </xdr:from>
        <xdr:to>
          <xdr:col>4</xdr:col>
          <xdr:colOff>0</xdr:colOff>
          <xdr:row>41</xdr:row>
          <xdr:rowOff>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21" name="Picture 6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2" name="Picture 13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23" name="Picture 14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4" name="Picture 15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5" name="Picture 16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26" name="Picture 17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7" name="Picture 18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28" name="Picture 19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9" name="Picture 20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30" name="Picture 21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31" name="Picture 22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8" name="Picture 14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0" name="Picture 16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11" name="Picture 17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2" name="Picture 18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13" name="Picture 19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4" name="Picture 20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5" name="Picture 2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16" name="Picture 22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733425</xdr:colOff>
      <xdr:row>0</xdr:row>
      <xdr:rowOff>161925</xdr:rowOff>
    </xdr:from>
    <xdr:to>
      <xdr:col>24</xdr:col>
      <xdr:colOff>609600</xdr:colOff>
      <xdr:row>14</xdr:row>
      <xdr:rowOff>180975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200025</xdr:colOff>
      <xdr:row>1</xdr:row>
      <xdr:rowOff>19050</xdr:rowOff>
    </xdr:from>
    <xdr:to>
      <xdr:col>34</xdr:col>
      <xdr:colOff>171450</xdr:colOff>
      <xdr:row>15</xdr:row>
      <xdr:rowOff>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133350</xdr:colOff>
      <xdr:row>15</xdr:row>
      <xdr:rowOff>76200</xdr:rowOff>
    </xdr:from>
    <xdr:to>
      <xdr:col>25</xdr:col>
      <xdr:colOff>104775</xdr:colOff>
      <xdr:row>29</xdr:row>
      <xdr:rowOff>114300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114300</xdr:colOff>
      <xdr:row>19</xdr:row>
      <xdr:rowOff>28575</xdr:rowOff>
    </xdr:from>
    <xdr:to>
      <xdr:col>34</xdr:col>
      <xdr:colOff>85725</xdr:colOff>
      <xdr:row>32</xdr:row>
      <xdr:rowOff>200025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8" name="Picture 14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0" name="Picture 16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11" name="Picture 17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2" name="Picture 18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13" name="Picture 19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4" name="Picture 20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5" name="Picture 21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16" name="Picture 22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10975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206149</xdr:colOff>
      <xdr:row>0</xdr:row>
      <xdr:rowOff>119403</xdr:rowOff>
    </xdr:from>
    <xdr:to>
      <xdr:col>25</xdr:col>
      <xdr:colOff>354466</xdr:colOff>
      <xdr:row>14</xdr:row>
      <xdr:rowOff>138453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200025</xdr:colOff>
      <xdr:row>1</xdr:row>
      <xdr:rowOff>19050</xdr:rowOff>
    </xdr:from>
    <xdr:to>
      <xdr:col>34</xdr:col>
      <xdr:colOff>171450</xdr:colOff>
      <xdr:row>15</xdr:row>
      <xdr:rowOff>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133350</xdr:colOff>
      <xdr:row>15</xdr:row>
      <xdr:rowOff>76200</xdr:rowOff>
    </xdr:from>
    <xdr:to>
      <xdr:col>25</xdr:col>
      <xdr:colOff>104775</xdr:colOff>
      <xdr:row>29</xdr:row>
      <xdr:rowOff>114300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114300</xdr:colOff>
      <xdr:row>19</xdr:row>
      <xdr:rowOff>28575</xdr:rowOff>
    </xdr:from>
    <xdr:to>
      <xdr:col>34</xdr:col>
      <xdr:colOff>85725</xdr:colOff>
      <xdr:row>32</xdr:row>
      <xdr:rowOff>200025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2:Q15"/>
  <sheetViews>
    <sheetView showGridLines="0" tabSelected="1" zoomScale="140" workbookViewId="0"/>
  </sheetViews>
  <sheetFormatPr baseColWidth="10" defaultColWidth="11.42578125" defaultRowHeight="12.75" x14ac:dyDescent="0.2"/>
  <cols>
    <col min="1" max="1" width="11.42578125" style="1"/>
    <col min="2" max="2" width="12.5703125" style="1" bestFit="1" customWidth="1"/>
    <col min="3" max="3" width="21.85546875" style="1" bestFit="1" customWidth="1"/>
    <col min="4" max="4" width="12.42578125" style="1" customWidth="1"/>
    <col min="5" max="5" width="13.85546875" style="1" customWidth="1"/>
    <col min="6" max="6" width="3" style="1" customWidth="1"/>
    <col min="7" max="7" width="12.42578125" style="1" customWidth="1"/>
    <col min="8" max="8" width="13.85546875" style="1" customWidth="1"/>
    <col min="9" max="9" width="3" style="1" customWidth="1"/>
    <col min="10" max="10" width="12.42578125" style="1" customWidth="1"/>
    <col min="11" max="11" width="13.85546875" style="1" customWidth="1"/>
    <col min="12" max="12" width="3" style="1" customWidth="1"/>
    <col min="13" max="13" width="12.42578125" style="1" customWidth="1"/>
    <col min="14" max="14" width="13.85546875" style="1" customWidth="1"/>
    <col min="15" max="16384" width="11.42578125" style="1"/>
  </cols>
  <sheetData>
    <row r="2" spans="2:17" ht="24.95" customHeight="1" x14ac:dyDescent="0.2">
      <c r="B2" s="517" t="s">
        <v>183</v>
      </c>
      <c r="C2" s="517"/>
      <c r="D2" s="517"/>
      <c r="E2" s="517"/>
      <c r="F2" s="517"/>
      <c r="G2" s="517"/>
      <c r="H2" s="517"/>
      <c r="I2" s="517"/>
      <c r="J2" s="517"/>
      <c r="K2" s="517"/>
      <c r="L2" s="517"/>
      <c r="M2" s="517"/>
      <c r="N2" s="517"/>
    </row>
    <row r="3" spans="2:17" ht="15" customHeight="1" x14ac:dyDescent="0.2">
      <c r="B3" s="518" t="s">
        <v>108</v>
      </c>
      <c r="C3" s="518"/>
      <c r="D3" s="518"/>
      <c r="E3" s="518"/>
      <c r="F3" s="518"/>
      <c r="G3" s="518"/>
      <c r="H3" s="518"/>
      <c r="I3" s="518"/>
      <c r="J3" s="518"/>
      <c r="K3" s="518"/>
      <c r="L3" s="518"/>
      <c r="M3" s="518"/>
      <c r="N3" s="518"/>
      <c r="Q3" s="1" t="s">
        <v>184</v>
      </c>
    </row>
    <row r="4" spans="2:17" ht="21" customHeight="1" thickBot="1" x14ac:dyDescent="0.3">
      <c r="B4" s="139"/>
      <c r="C4" s="139"/>
      <c r="D4" s="522" t="s">
        <v>1</v>
      </c>
      <c r="E4" s="522"/>
      <c r="F4" s="495"/>
      <c r="G4" s="523" t="s">
        <v>2</v>
      </c>
      <c r="H4" s="523"/>
      <c r="I4" s="495"/>
      <c r="J4" s="516" t="s">
        <v>3</v>
      </c>
      <c r="K4" s="516"/>
      <c r="L4" s="495"/>
      <c r="M4" s="516" t="s">
        <v>112</v>
      </c>
      <c r="N4" s="516"/>
      <c r="Q4" s="1" t="s">
        <v>167</v>
      </c>
    </row>
    <row r="5" spans="2:17" ht="26.25" thickBot="1" x14ac:dyDescent="0.3">
      <c r="B5" s="140"/>
      <c r="C5" s="140"/>
      <c r="D5" s="141" t="str">
        <f>Q3</f>
        <v>4T24</v>
      </c>
      <c r="E5" s="141" t="str">
        <f>Q4</f>
        <v>Acumulado 2024</v>
      </c>
      <c r="F5" s="496"/>
      <c r="G5" s="141" t="str">
        <f>Q3</f>
        <v>4T24</v>
      </c>
      <c r="H5" s="141" t="str">
        <f>Q4</f>
        <v>Acumulado 2024</v>
      </c>
      <c r="I5" s="496"/>
      <c r="J5" s="142" t="str">
        <f>Q3</f>
        <v>4T24</v>
      </c>
      <c r="K5" s="142" t="str">
        <f>Q4</f>
        <v>Acumulado 2024</v>
      </c>
      <c r="L5" s="497"/>
      <c r="M5" s="141" t="str">
        <f>J5</f>
        <v>4T24</v>
      </c>
      <c r="N5" s="141" t="str">
        <f>K5</f>
        <v>Acumulado 2024</v>
      </c>
    </row>
    <row r="6" spans="2:17" x14ac:dyDescent="0.2">
      <c r="B6" s="519" t="s">
        <v>128</v>
      </c>
      <c r="C6" s="143" t="s">
        <v>4</v>
      </c>
      <c r="D6" s="144">
        <v>0.14300848703669122</v>
      </c>
      <c r="E6" s="144">
        <v>0.14160362585993713</v>
      </c>
      <c r="F6" s="493"/>
      <c r="G6" s="145">
        <v>0.17126284901769107</v>
      </c>
      <c r="H6" s="145">
        <v>0.16125017752711579</v>
      </c>
      <c r="I6" s="493"/>
      <c r="J6" s="145">
        <v>0.24998734702759395</v>
      </c>
      <c r="K6" s="145">
        <v>0.1743789360239083</v>
      </c>
      <c r="L6" s="497"/>
      <c r="M6" s="145">
        <v>0.35125925901299837</v>
      </c>
      <c r="N6" s="145">
        <v>0.21463815031232225</v>
      </c>
    </row>
    <row r="7" spans="2:17" x14ac:dyDescent="0.2">
      <c r="B7" s="520"/>
      <c r="C7" s="146" t="s">
        <v>5</v>
      </c>
      <c r="D7" s="144">
        <v>0.10414201797698763</v>
      </c>
      <c r="E7" s="144">
        <v>0.11806221265631667</v>
      </c>
      <c r="F7" s="493"/>
      <c r="G7" s="104">
        <v>9.9543382186572549E-2</v>
      </c>
      <c r="H7" s="104">
        <v>0.12721980431898627</v>
      </c>
      <c r="I7" s="493"/>
      <c r="J7" s="147">
        <v>0.23660414249711681</v>
      </c>
      <c r="K7" s="147">
        <v>0.14934860683657458</v>
      </c>
      <c r="L7" s="500"/>
      <c r="M7" s="104"/>
    </row>
    <row r="8" spans="2:17" x14ac:dyDescent="0.2">
      <c r="B8" s="520"/>
      <c r="C8" s="148" t="s">
        <v>6</v>
      </c>
      <c r="D8" s="147">
        <v>0.19439357982506644</v>
      </c>
      <c r="E8" s="147">
        <v>0.17833567895653513</v>
      </c>
      <c r="F8" s="493"/>
      <c r="G8" s="147">
        <v>0.28087330299633062</v>
      </c>
      <c r="H8" s="147">
        <v>0.22347184757488758</v>
      </c>
      <c r="I8" s="493"/>
      <c r="J8" s="104">
        <v>0.26852572639315198</v>
      </c>
      <c r="K8" s="104">
        <v>0.2270511262964281</v>
      </c>
      <c r="L8" s="500"/>
      <c r="M8" s="104"/>
    </row>
    <row r="9" spans="2:17" ht="9.75" customHeight="1" thickBot="1" x14ac:dyDescent="0.25">
      <c r="B9" s="149"/>
      <c r="C9" s="150"/>
      <c r="D9" s="151"/>
      <c r="E9" s="151"/>
      <c r="F9" s="493"/>
      <c r="G9" s="151"/>
      <c r="H9" s="151"/>
      <c r="I9" s="493"/>
      <c r="J9" s="151"/>
      <c r="K9" s="151"/>
      <c r="L9" s="500"/>
      <c r="M9" s="104"/>
    </row>
    <row r="10" spans="2:17" ht="12.75" customHeight="1" x14ac:dyDescent="0.2">
      <c r="B10" s="519" t="s">
        <v>129</v>
      </c>
      <c r="C10" s="152" t="str">
        <f>C6</f>
        <v>Consolidado</v>
      </c>
      <c r="D10" s="144">
        <v>0.12981912907668458</v>
      </c>
      <c r="E10" s="144">
        <v>0.14334449765118795</v>
      </c>
      <c r="F10" s="493"/>
      <c r="G10" s="144">
        <v>0.1548123130933472</v>
      </c>
      <c r="H10" s="144">
        <v>0.16077530073737312</v>
      </c>
      <c r="I10" s="493"/>
      <c r="J10" s="144">
        <v>0.2316412661420677</v>
      </c>
      <c r="K10" s="144">
        <v>0.17579809706730987</v>
      </c>
      <c r="L10" s="500"/>
      <c r="M10" s="105"/>
    </row>
    <row r="11" spans="2:17" x14ac:dyDescent="0.2">
      <c r="B11" s="520"/>
      <c r="C11" s="148" t="str">
        <f>C7</f>
        <v>México y Centroamérica</v>
      </c>
      <c r="D11" s="147">
        <v>7.2006600175781976E-2</v>
      </c>
      <c r="E11" s="147">
        <v>0.10767670146590191</v>
      </c>
      <c r="F11" s="493"/>
      <c r="G11" s="147">
        <v>6.6724718221751633E-2</v>
      </c>
      <c r="H11" s="147">
        <v>0.11627072356144796</v>
      </c>
      <c r="I11" s="493"/>
      <c r="J11" s="147">
        <v>0.18973617336562576</v>
      </c>
      <c r="K11" s="147">
        <v>0.13718704743381838</v>
      </c>
      <c r="L11" s="500"/>
      <c r="M11" s="106"/>
    </row>
    <row r="12" spans="2:17" ht="13.5" thickBot="1" x14ac:dyDescent="0.25">
      <c r="B12" s="521"/>
      <c r="C12" s="153" t="str">
        <f>C8</f>
        <v>Sudamérica</v>
      </c>
      <c r="D12" s="154">
        <v>0.20954240598743756</v>
      </c>
      <c r="E12" s="154">
        <v>0.20057978907127305</v>
      </c>
      <c r="F12" s="493"/>
      <c r="G12" s="155">
        <v>0.29512436895650107</v>
      </c>
      <c r="H12" s="155">
        <v>0.24434844365989572</v>
      </c>
      <c r="I12" s="494"/>
      <c r="J12" s="154">
        <v>0.29314573608666783</v>
      </c>
      <c r="K12" s="154">
        <v>0.26013147475545773</v>
      </c>
      <c r="L12" s="499"/>
      <c r="M12" s="155"/>
      <c r="N12" s="502"/>
    </row>
    <row r="13" spans="2:17" x14ac:dyDescent="0.2">
      <c r="F13" s="501"/>
      <c r="H13" s="497"/>
      <c r="I13" s="497"/>
    </row>
    <row r="14" spans="2:17" ht="12.75" customHeight="1" x14ac:dyDescent="0.2">
      <c r="C14" s="2" t="s">
        <v>0</v>
      </c>
      <c r="F14" s="498"/>
      <c r="G14" s="107"/>
      <c r="H14" s="498"/>
      <c r="I14" s="498"/>
    </row>
    <row r="15" spans="2:17" x14ac:dyDescent="0.2">
      <c r="F15" s="497"/>
    </row>
  </sheetData>
  <mergeCells count="8">
    <mergeCell ref="M4:N4"/>
    <mergeCell ref="B2:N2"/>
    <mergeCell ref="B3:N3"/>
    <mergeCell ref="B6:B8"/>
    <mergeCell ref="B10:B12"/>
    <mergeCell ref="D4:E4"/>
    <mergeCell ref="G4:H4"/>
    <mergeCell ref="J4:K4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C3:I52"/>
  <sheetViews>
    <sheetView showGridLines="0" zoomScale="186" workbookViewId="0">
      <selection activeCell="B28" sqref="B28"/>
    </sheetView>
  </sheetViews>
  <sheetFormatPr baseColWidth="10" defaultColWidth="11.42578125" defaultRowHeight="12.75" x14ac:dyDescent="0.2"/>
  <cols>
    <col min="1" max="2" width="11.42578125" style="1"/>
    <col min="3" max="3" width="26.5703125" style="1" customWidth="1"/>
    <col min="4" max="4" width="11.42578125" style="1"/>
    <col min="5" max="6" width="13.85546875" style="1" customWidth="1"/>
    <col min="7" max="7" width="11.42578125" style="1"/>
    <col min="8" max="8" width="4.28515625" style="1" customWidth="1"/>
    <col min="9" max="9" width="16.140625" style="1" customWidth="1"/>
    <col min="10" max="16384" width="11.42578125" style="1"/>
  </cols>
  <sheetData>
    <row r="3" spans="3:9" hidden="1" x14ac:dyDescent="0.2">
      <c r="C3" s="525" t="s">
        <v>7</v>
      </c>
      <c r="D3" s="525"/>
      <c r="E3" s="525"/>
      <c r="F3" s="525"/>
      <c r="G3" s="525"/>
      <c r="H3" s="525"/>
      <c r="I3" s="525"/>
    </row>
    <row r="4" spans="3:9" ht="24.95" customHeight="1" x14ac:dyDescent="0.2">
      <c r="C4" s="517" t="s">
        <v>185</v>
      </c>
      <c r="D4" s="517"/>
      <c r="E4" s="517"/>
      <c r="F4" s="517"/>
      <c r="G4" s="517"/>
      <c r="H4" s="517"/>
      <c r="I4" s="517"/>
    </row>
    <row r="5" spans="3:9" x14ac:dyDescent="0.2">
      <c r="C5" s="159"/>
      <c r="D5" s="160"/>
      <c r="E5" s="161"/>
      <c r="F5" s="161"/>
      <c r="G5" s="161"/>
      <c r="H5" s="161"/>
      <c r="I5" s="161"/>
    </row>
    <row r="6" spans="3:9" s="6" customFormat="1" ht="21" customHeight="1" x14ac:dyDescent="0.25">
      <c r="C6" s="3"/>
      <c r="D6" s="4"/>
      <c r="E6" s="524" t="s">
        <v>128</v>
      </c>
      <c r="F6" s="524"/>
      <c r="G6" s="524"/>
      <c r="H6" s="5"/>
      <c r="I6" s="162" t="s">
        <v>130</v>
      </c>
    </row>
    <row r="7" spans="3:9" x14ac:dyDescent="0.2">
      <c r="C7" s="7" t="s">
        <v>9</v>
      </c>
      <c r="D7" s="8"/>
      <c r="E7" s="163" t="s">
        <v>187</v>
      </c>
      <c r="F7" s="163" t="s">
        <v>196</v>
      </c>
      <c r="G7" s="164" t="s">
        <v>8</v>
      </c>
      <c r="H7" s="11"/>
      <c r="I7" s="165" t="s">
        <v>8</v>
      </c>
    </row>
    <row r="8" spans="3:9" ht="14.1" customHeight="1" x14ac:dyDescent="0.2">
      <c r="C8" s="166" t="s">
        <v>1</v>
      </c>
      <c r="D8" s="167"/>
      <c r="E8" s="168">
        <v>75527.970617764237</v>
      </c>
      <c r="F8" s="168">
        <v>66078.223805296861</v>
      </c>
      <c r="G8" s="169">
        <v>0.14300848703669122</v>
      </c>
      <c r="H8" s="170"/>
      <c r="I8" s="169">
        <v>0.12981912907668458</v>
      </c>
    </row>
    <row r="9" spans="3:9" ht="14.1" customHeight="1" x14ac:dyDescent="0.2">
      <c r="C9" s="171" t="s">
        <v>2</v>
      </c>
      <c r="D9" s="172"/>
      <c r="E9" s="168">
        <v>35694.576723349455</v>
      </c>
      <c r="F9" s="168">
        <v>30475.29147986347</v>
      </c>
      <c r="G9" s="169">
        <v>0.17126284901769107</v>
      </c>
      <c r="H9" s="170"/>
      <c r="I9" s="169">
        <v>0.1548123130933472</v>
      </c>
    </row>
    <row r="10" spans="3:9" ht="14.1" customHeight="1" x14ac:dyDescent="0.2">
      <c r="C10" s="171" t="s">
        <v>10</v>
      </c>
      <c r="D10" s="172"/>
      <c r="E10" s="168">
        <v>12092.25382481749</v>
      </c>
      <c r="F10" s="168">
        <v>9673.9009827357459</v>
      </c>
      <c r="G10" s="169">
        <v>0.24998734702759395</v>
      </c>
      <c r="H10" s="170"/>
      <c r="I10" s="169">
        <v>0.2316412661420677</v>
      </c>
    </row>
    <row r="11" spans="3:9" ht="15.75" customHeight="1" thickBot="1" x14ac:dyDescent="0.25">
      <c r="C11" s="173" t="s">
        <v>168</v>
      </c>
      <c r="D11" s="174"/>
      <c r="E11" s="175">
        <v>16103.694833832396</v>
      </c>
      <c r="F11" s="176">
        <v>13148.788014139354</v>
      </c>
      <c r="G11" s="177">
        <v>0.22472845531584551</v>
      </c>
      <c r="H11" s="178"/>
      <c r="I11" s="154">
        <v>0.20652620511232156</v>
      </c>
    </row>
    <row r="13" spans="3:9" ht="12.75" hidden="1" customHeight="1" x14ac:dyDescent="0.2"/>
    <row r="14" spans="3:9" ht="12.75" hidden="1" customHeight="1" x14ac:dyDescent="0.2">
      <c r="C14" s="525" t="s">
        <v>7</v>
      </c>
      <c r="D14" s="525"/>
      <c r="E14" s="525"/>
      <c r="F14" s="525"/>
      <c r="G14" s="525"/>
      <c r="H14" s="525"/>
      <c r="I14" s="525"/>
    </row>
    <row r="15" spans="3:9" ht="24.95" hidden="1" customHeight="1" x14ac:dyDescent="0.2">
      <c r="C15" s="525" t="s">
        <v>11</v>
      </c>
      <c r="D15" s="525"/>
      <c r="E15" s="525"/>
      <c r="F15" s="525"/>
      <c r="G15" s="525"/>
      <c r="H15" s="525"/>
      <c r="I15" s="525"/>
    </row>
    <row r="16" spans="3:9" ht="12.75" hidden="1" customHeight="1" x14ac:dyDescent="0.2">
      <c r="C16" s="156"/>
      <c r="D16" s="157"/>
      <c r="E16" s="158"/>
      <c r="F16" s="158"/>
      <c r="G16" s="158"/>
      <c r="H16" s="158"/>
      <c r="I16" s="158"/>
    </row>
    <row r="17" spans="3:9" s="6" customFormat="1" ht="21" hidden="1" customHeight="1" x14ac:dyDescent="0.25">
      <c r="C17" s="3"/>
      <c r="D17" s="4"/>
      <c r="E17" s="524" t="s">
        <v>128</v>
      </c>
      <c r="F17" s="524"/>
      <c r="G17" s="524"/>
      <c r="H17" s="5"/>
      <c r="I17" s="138" t="s">
        <v>130</v>
      </c>
    </row>
    <row r="18" spans="3:9" ht="12.75" hidden="1" customHeight="1" x14ac:dyDescent="0.2">
      <c r="C18" s="7" t="str">
        <f>C7</f>
        <v>Expresado en millones de pesos mexicanos</v>
      </c>
      <c r="D18" s="8"/>
      <c r="E18" s="9">
        <v>2019</v>
      </c>
      <c r="F18" s="9">
        <v>2018</v>
      </c>
      <c r="G18" s="10" t="s">
        <v>8</v>
      </c>
      <c r="H18" s="11"/>
      <c r="I18" s="10" t="s">
        <v>8</v>
      </c>
    </row>
    <row r="19" spans="3:9" ht="14.1" hidden="1" customHeight="1" x14ac:dyDescent="0.2">
      <c r="C19" s="108" t="str">
        <f>C8</f>
        <v>Ingresos totales</v>
      </c>
      <c r="D19" s="5"/>
      <c r="E19" s="109"/>
      <c r="F19" s="109"/>
      <c r="G19" s="110"/>
      <c r="H19" s="102"/>
      <c r="I19" s="110"/>
    </row>
    <row r="20" spans="3:9" ht="14.1" hidden="1" customHeight="1" x14ac:dyDescent="0.2">
      <c r="C20" s="12" t="str">
        <f>C9</f>
        <v>Utilidad bruta</v>
      </c>
      <c r="D20" s="13"/>
      <c r="E20" s="14"/>
      <c r="F20" s="14"/>
      <c r="G20" s="103"/>
      <c r="H20" s="111"/>
      <c r="I20" s="103"/>
    </row>
    <row r="21" spans="3:9" ht="14.1" hidden="1" customHeight="1" x14ac:dyDescent="0.2">
      <c r="C21" s="108" t="str">
        <f>C10</f>
        <v xml:space="preserve">Utilidad de operación </v>
      </c>
      <c r="D21" s="13"/>
      <c r="E21" s="109"/>
      <c r="F21" s="109"/>
      <c r="G21" s="110"/>
      <c r="H21" s="111"/>
      <c r="I21" s="110"/>
    </row>
    <row r="22" spans="3:9" s="6" customFormat="1" ht="14.1" hidden="1" customHeight="1" thickBot="1" x14ac:dyDescent="0.25">
      <c r="C22" s="15" t="s">
        <v>131</v>
      </c>
      <c r="D22" s="16"/>
      <c r="E22" s="17"/>
      <c r="F22" s="17"/>
      <c r="G22" s="112"/>
      <c r="H22" s="113"/>
      <c r="I22" s="112"/>
    </row>
    <row r="23" spans="3:9" ht="12.75" hidden="1" customHeight="1" x14ac:dyDescent="0.2"/>
    <row r="24" spans="3:9" ht="12.75" hidden="1" customHeight="1" x14ac:dyDescent="0.2"/>
    <row r="25" spans="3:9" ht="12.75" hidden="1" customHeight="1" x14ac:dyDescent="0.2">
      <c r="C25" s="525" t="s">
        <v>7</v>
      </c>
      <c r="D25" s="525"/>
      <c r="E25" s="525"/>
      <c r="F25" s="525"/>
      <c r="G25" s="525"/>
      <c r="H25" s="525"/>
      <c r="I25" s="525"/>
    </row>
    <row r="26" spans="3:9" ht="24.95" customHeight="1" x14ac:dyDescent="0.2">
      <c r="C26" s="517" t="s">
        <v>186</v>
      </c>
      <c r="D26" s="517"/>
      <c r="E26" s="517"/>
      <c r="F26" s="517"/>
      <c r="G26" s="517"/>
      <c r="H26" s="517"/>
      <c r="I26" s="517"/>
    </row>
    <row r="27" spans="3:9" x14ac:dyDescent="0.2">
      <c r="C27" s="159"/>
      <c r="D27" s="160"/>
      <c r="E27" s="161"/>
      <c r="F27" s="161"/>
      <c r="G27" s="161"/>
      <c r="H27" s="161"/>
      <c r="I27" s="161"/>
    </row>
    <row r="28" spans="3:9" s="6" customFormat="1" ht="21" customHeight="1" x14ac:dyDescent="0.25">
      <c r="C28" s="3"/>
      <c r="D28" s="4"/>
      <c r="E28" s="524" t="s">
        <v>128</v>
      </c>
      <c r="F28" s="524"/>
      <c r="G28" s="524"/>
      <c r="H28" s="5"/>
      <c r="I28" s="162" t="s">
        <v>130</v>
      </c>
    </row>
    <row r="29" spans="3:9" ht="25.5" x14ac:dyDescent="0.2">
      <c r="C29" s="7" t="str">
        <f>C18</f>
        <v>Expresado en millones de pesos mexicanos</v>
      </c>
      <c r="D29" s="8"/>
      <c r="E29" s="163" t="s">
        <v>167</v>
      </c>
      <c r="F29" s="163" t="s">
        <v>163</v>
      </c>
      <c r="G29" s="164" t="s">
        <v>8</v>
      </c>
      <c r="H29" s="11"/>
      <c r="I29" s="165" t="s">
        <v>8</v>
      </c>
    </row>
    <row r="30" spans="3:9" ht="14.1" customHeight="1" x14ac:dyDescent="0.2">
      <c r="C30" s="166" t="str">
        <f>C19</f>
        <v>Ingresos totales</v>
      </c>
      <c r="D30" s="167"/>
      <c r="E30" s="168">
        <v>279793.21943687578</v>
      </c>
      <c r="F30" s="168">
        <v>245087.88610943276</v>
      </c>
      <c r="G30" s="169">
        <v>0.14160362585993713</v>
      </c>
      <c r="H30" s="170"/>
      <c r="I30" s="169">
        <v>0.14334449765118795</v>
      </c>
    </row>
    <row r="31" spans="3:9" ht="14.1" customHeight="1" x14ac:dyDescent="0.2">
      <c r="C31" s="171" t="str">
        <f>C20</f>
        <v>Utilidad bruta</v>
      </c>
      <c r="D31" s="172"/>
      <c r="E31" s="168">
        <v>128735.79459392083</v>
      </c>
      <c r="F31" s="168">
        <v>110859.65546895667</v>
      </c>
      <c r="G31" s="169">
        <v>0.16125017752711579</v>
      </c>
      <c r="H31" s="170"/>
      <c r="I31" s="169">
        <v>0.16077530073737312</v>
      </c>
    </row>
    <row r="32" spans="3:9" ht="14.1" customHeight="1" x14ac:dyDescent="0.2">
      <c r="C32" s="171" t="str">
        <f>C21</f>
        <v xml:space="preserve">Utilidad de operación </v>
      </c>
      <c r="D32" s="172"/>
      <c r="E32" s="168">
        <v>40140.776028983353</v>
      </c>
      <c r="F32" s="168">
        <v>34180.429159337509</v>
      </c>
      <c r="G32" s="169">
        <v>0.1743789360239083</v>
      </c>
      <c r="H32" s="170"/>
      <c r="I32" s="169">
        <v>0.17579809706730987</v>
      </c>
    </row>
    <row r="33" spans="3:9" s="6" customFormat="1" ht="14.1" customHeight="1" thickBot="1" x14ac:dyDescent="0.25">
      <c r="C33" s="173" t="s">
        <v>168</v>
      </c>
      <c r="D33" s="174"/>
      <c r="E33" s="175">
        <v>56205.223484455506</v>
      </c>
      <c r="F33" s="176">
        <v>46417.584951090248</v>
      </c>
      <c r="G33" s="177">
        <v>0.21086057242483425</v>
      </c>
      <c r="H33" s="178"/>
      <c r="I33" s="154">
        <v>0.21129250888746598</v>
      </c>
    </row>
    <row r="35" spans="3:9" ht="12.75" hidden="1" customHeight="1" x14ac:dyDescent="0.2">
      <c r="C35" s="525" t="s">
        <v>7</v>
      </c>
      <c r="D35" s="525"/>
      <c r="E35" s="525"/>
      <c r="F35" s="525"/>
      <c r="G35" s="525"/>
      <c r="H35" s="525"/>
      <c r="I35" s="525"/>
    </row>
    <row r="36" spans="3:9" ht="24.95" customHeight="1" x14ac:dyDescent="0.2">
      <c r="C36" s="517" t="s">
        <v>12</v>
      </c>
      <c r="D36" s="517"/>
      <c r="E36" s="517"/>
      <c r="F36" s="517"/>
      <c r="G36" s="517"/>
      <c r="H36" s="517"/>
      <c r="I36" s="517"/>
    </row>
    <row r="37" spans="3:9" x14ac:dyDescent="0.2">
      <c r="C37" s="159"/>
      <c r="D37" s="160"/>
      <c r="E37" s="161"/>
      <c r="F37" s="161"/>
      <c r="G37" s="161"/>
      <c r="H37" s="161"/>
      <c r="I37" s="161"/>
    </row>
    <row r="38" spans="3:9" s="6" customFormat="1" ht="21" customHeight="1" x14ac:dyDescent="0.25">
      <c r="C38" s="3"/>
      <c r="D38" s="4"/>
      <c r="E38" s="524" t="s">
        <v>128</v>
      </c>
      <c r="F38" s="524"/>
      <c r="G38" s="524"/>
      <c r="H38" s="5"/>
      <c r="I38" s="162" t="s">
        <v>130</v>
      </c>
    </row>
    <row r="39" spans="3:9" ht="18" customHeight="1" x14ac:dyDescent="0.2">
      <c r="C39" s="7" t="str">
        <f>C7</f>
        <v>Expresado en millones de pesos mexicanos</v>
      </c>
      <c r="D39" s="8"/>
      <c r="E39" s="163" t="str">
        <f>E7</f>
        <v>4T 2024</v>
      </c>
      <c r="F39" s="163" t="str">
        <f>F7</f>
        <v>4T 2023</v>
      </c>
      <c r="G39" s="164" t="s">
        <v>8</v>
      </c>
      <c r="H39" s="11"/>
      <c r="I39" s="165" t="s">
        <v>8</v>
      </c>
    </row>
    <row r="40" spans="3:9" ht="14.1" customHeight="1" x14ac:dyDescent="0.2">
      <c r="C40" s="166" t="str">
        <f>C8</f>
        <v>Ingresos totales</v>
      </c>
      <c r="D40" s="167"/>
      <c r="E40" s="168">
        <v>41539.925808036081</v>
      </c>
      <c r="F40" s="168">
        <v>37621.904729380432</v>
      </c>
      <c r="G40" s="169">
        <v>0.10414201797698763</v>
      </c>
      <c r="H40" s="170"/>
      <c r="I40" s="169">
        <v>7.2006600175781976E-2</v>
      </c>
    </row>
    <row r="41" spans="3:9" ht="14.1" customHeight="1" x14ac:dyDescent="0.2">
      <c r="C41" s="171" t="str">
        <f>C9</f>
        <v>Utilidad bruta</v>
      </c>
      <c r="D41" s="172"/>
      <c r="E41" s="168">
        <v>20255.489443258899</v>
      </c>
      <c r="F41" s="168">
        <v>18421.72830232351</v>
      </c>
      <c r="G41" s="169">
        <v>9.9543382186572549E-2</v>
      </c>
      <c r="H41" s="170"/>
      <c r="I41" s="169">
        <v>6.6724718221751633E-2</v>
      </c>
    </row>
    <row r="42" spans="3:9" ht="14.1" customHeight="1" x14ac:dyDescent="0.2">
      <c r="C42" s="171" t="str">
        <f>C10</f>
        <v xml:space="preserve">Utilidad de operación </v>
      </c>
      <c r="D42" s="172"/>
      <c r="E42" s="168">
        <v>6947.3578254609747</v>
      </c>
      <c r="F42" s="168">
        <v>5618.0936054701697</v>
      </c>
      <c r="G42" s="169">
        <v>0.23660414249711681</v>
      </c>
      <c r="H42" s="170"/>
      <c r="I42" s="169">
        <v>0.18973617336562576</v>
      </c>
    </row>
    <row r="43" spans="3:9" s="6" customFormat="1" ht="14.1" customHeight="1" thickBot="1" x14ac:dyDescent="0.25">
      <c r="C43" s="173" t="s">
        <v>169</v>
      </c>
      <c r="D43" s="174"/>
      <c r="E43" s="175">
        <v>9531.4370683828092</v>
      </c>
      <c r="F43" s="176">
        <v>7704.4643143015965</v>
      </c>
      <c r="G43" s="177">
        <v>0.23713170436649977</v>
      </c>
      <c r="H43" s="178"/>
      <c r="I43" s="154">
        <v>0.19243520583828877</v>
      </c>
    </row>
    <row r="45" spans="3:9" ht="18" x14ac:dyDescent="0.2">
      <c r="C45" s="517" t="s">
        <v>13</v>
      </c>
      <c r="D45" s="517"/>
      <c r="E45" s="517"/>
      <c r="F45" s="517"/>
      <c r="G45" s="517"/>
      <c r="H45" s="517"/>
      <c r="I45" s="517"/>
    </row>
    <row r="46" spans="3:9" x14ac:dyDescent="0.2">
      <c r="C46" s="159"/>
      <c r="D46" s="160"/>
      <c r="E46" s="161"/>
      <c r="F46" s="161"/>
      <c r="G46" s="161"/>
      <c r="H46" s="161"/>
      <c r="I46" s="161"/>
    </row>
    <row r="47" spans="3:9" ht="15" x14ac:dyDescent="0.2">
      <c r="C47" s="3"/>
      <c r="D47" s="4"/>
      <c r="E47" s="524" t="s">
        <v>128</v>
      </c>
      <c r="F47" s="524"/>
      <c r="G47" s="524"/>
      <c r="H47" s="5"/>
      <c r="I47" s="162" t="s">
        <v>130</v>
      </c>
    </row>
    <row r="48" spans="3:9" x14ac:dyDescent="0.2">
      <c r="C48" s="7" t="str">
        <f>C7</f>
        <v>Expresado en millones de pesos mexicanos</v>
      </c>
      <c r="D48" s="8"/>
      <c r="E48" s="163" t="str">
        <f>E7</f>
        <v>4T 2024</v>
      </c>
      <c r="F48" s="163" t="str">
        <f>F7</f>
        <v>4T 2023</v>
      </c>
      <c r="G48" s="164" t="s">
        <v>8</v>
      </c>
      <c r="H48" s="11"/>
      <c r="I48" s="165" t="s">
        <v>8</v>
      </c>
    </row>
    <row r="49" spans="3:9" x14ac:dyDescent="0.2">
      <c r="C49" s="166" t="str">
        <f>C8</f>
        <v>Ingresos totales</v>
      </c>
      <c r="D49" s="167"/>
      <c r="E49" s="168">
        <v>33988.044809728155</v>
      </c>
      <c r="F49" s="168">
        <v>28456.319075916435</v>
      </c>
      <c r="G49" s="169">
        <v>0.19439357982506644</v>
      </c>
      <c r="H49" s="170"/>
      <c r="I49" s="169">
        <v>0.20954240598743756</v>
      </c>
    </row>
    <row r="50" spans="3:9" x14ac:dyDescent="0.2">
      <c r="C50" s="171" t="str">
        <f>C9</f>
        <v>Utilidad bruta</v>
      </c>
      <c r="D50" s="172"/>
      <c r="E50" s="168">
        <v>15439.087280090558</v>
      </c>
      <c r="F50" s="168">
        <v>12053.563177539963</v>
      </c>
      <c r="G50" s="169">
        <v>0.28087330299633062</v>
      </c>
      <c r="H50" s="170"/>
      <c r="I50" s="169">
        <v>0.29512436895650107</v>
      </c>
    </row>
    <row r="51" spans="3:9" x14ac:dyDescent="0.2">
      <c r="C51" s="171" t="str">
        <f>C10</f>
        <v xml:space="preserve">Utilidad de operación </v>
      </c>
      <c r="D51" s="172"/>
      <c r="E51" s="168">
        <v>5144.8959993565177</v>
      </c>
      <c r="F51" s="168">
        <v>4055.8073772655744</v>
      </c>
      <c r="G51" s="169">
        <v>0.26852572639315198</v>
      </c>
      <c r="H51" s="170"/>
      <c r="I51" s="169">
        <v>0.29314573608666783</v>
      </c>
    </row>
    <row r="52" spans="3:9" ht="15.75" thickBot="1" x14ac:dyDescent="0.25">
      <c r="C52" s="173" t="s">
        <v>169</v>
      </c>
      <c r="D52" s="174"/>
      <c r="E52" s="175">
        <v>6572.2577654495881</v>
      </c>
      <c r="F52" s="176">
        <v>5444.3236998377579</v>
      </c>
      <c r="G52" s="177">
        <v>0.20717615773754283</v>
      </c>
      <c r="H52" s="178"/>
      <c r="I52" s="154">
        <v>0.22756374008671987</v>
      </c>
    </row>
  </sheetData>
  <mergeCells count="14">
    <mergeCell ref="C45:I45"/>
    <mergeCell ref="E47:G47"/>
    <mergeCell ref="E38:G38"/>
    <mergeCell ref="C3:I3"/>
    <mergeCell ref="C4:I4"/>
    <mergeCell ref="E6:G6"/>
    <mergeCell ref="C14:I14"/>
    <mergeCell ref="C15:I15"/>
    <mergeCell ref="E17:G17"/>
    <mergeCell ref="C25:I25"/>
    <mergeCell ref="C26:I26"/>
    <mergeCell ref="E28:G28"/>
    <mergeCell ref="C35:I35"/>
    <mergeCell ref="C36:I36"/>
  </mergeCells>
  <pageMargins left="0.7" right="0.7" top="0.75" bottom="0.75" header="0.3" footer="0.3"/>
  <pageSetup orientation="portrait" verticalDpi="0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2:S59"/>
  <sheetViews>
    <sheetView showGridLines="0" zoomScale="61" zoomScaleNormal="80" workbookViewId="0">
      <selection activeCell="B2" sqref="B2:L46"/>
    </sheetView>
  </sheetViews>
  <sheetFormatPr baseColWidth="10" defaultColWidth="9.85546875" defaultRowHeight="15.75" x14ac:dyDescent="0.25"/>
  <cols>
    <col min="1" max="1" width="9.85546875" style="18"/>
    <col min="2" max="2" width="49.7109375" style="18" customWidth="1"/>
    <col min="3" max="3" width="2.42578125" style="70" customWidth="1"/>
    <col min="4" max="4" width="17.28515625" style="67" customWidth="1"/>
    <col min="5" max="5" width="18.7109375" style="67" bestFit="1" customWidth="1"/>
    <col min="6" max="6" width="10.7109375" style="67" customWidth="1"/>
    <col min="7" max="7" width="8.7109375" style="69" customWidth="1"/>
    <col min="8" max="8" width="51.85546875" style="70" customWidth="1"/>
    <col min="9" max="9" width="2.42578125" style="18" customWidth="1"/>
    <col min="10" max="11" width="17.28515625" style="18" customWidth="1"/>
    <col min="12" max="16384" width="9.85546875" style="18"/>
  </cols>
  <sheetData>
    <row r="2" spans="2:19" ht="15" customHeight="1" x14ac:dyDescent="0.25">
      <c r="B2" s="517" t="s">
        <v>14</v>
      </c>
      <c r="C2" s="517"/>
      <c r="D2" s="517"/>
      <c r="E2" s="517"/>
      <c r="F2" s="517"/>
      <c r="G2" s="517"/>
      <c r="H2" s="517"/>
      <c r="I2" s="517"/>
      <c r="J2" s="517"/>
      <c r="K2" s="517"/>
      <c r="L2" s="517"/>
    </row>
    <row r="3" spans="2:19" ht="15" customHeight="1" x14ac:dyDescent="0.25">
      <c r="B3" s="517" t="s">
        <v>76</v>
      </c>
      <c r="C3" s="517"/>
      <c r="D3" s="517"/>
      <c r="E3" s="517"/>
      <c r="F3" s="517"/>
      <c r="G3" s="517"/>
      <c r="H3" s="517"/>
      <c r="I3" s="517"/>
      <c r="J3" s="517"/>
      <c r="K3" s="517"/>
      <c r="L3" s="517"/>
    </row>
    <row r="4" spans="2:19" ht="13.5" customHeight="1" x14ac:dyDescent="0.25">
      <c r="B4" s="526" t="s">
        <v>24</v>
      </c>
      <c r="C4" s="526"/>
      <c r="D4" s="526"/>
      <c r="E4" s="526"/>
      <c r="F4" s="526"/>
      <c r="G4" s="526"/>
      <c r="H4" s="526"/>
      <c r="I4" s="526"/>
      <c r="J4" s="526"/>
      <c r="K4" s="526"/>
      <c r="L4" s="526"/>
      <c r="M4" s="65"/>
      <c r="N4" s="66"/>
      <c r="O4" s="66"/>
      <c r="P4" s="66"/>
      <c r="Q4" s="66"/>
      <c r="R4" s="66"/>
      <c r="S4" s="66"/>
    </row>
    <row r="5" spans="2:19" ht="11.1" customHeight="1" x14ac:dyDescent="0.25">
      <c r="H5" s="195"/>
    </row>
    <row r="6" spans="2:19" ht="35.1" customHeight="1" x14ac:dyDescent="0.25">
      <c r="B6" s="196" t="s">
        <v>26</v>
      </c>
      <c r="C6" s="197"/>
      <c r="D6" s="503" t="s">
        <v>188</v>
      </c>
      <c r="E6" s="198" t="s">
        <v>189</v>
      </c>
      <c r="F6" s="198" t="s">
        <v>15</v>
      </c>
      <c r="H6" s="199" t="s">
        <v>27</v>
      </c>
      <c r="I6" s="200"/>
      <c r="J6" s="198" t="str">
        <f>+D6</f>
        <v>Dic-24</v>
      </c>
      <c r="K6" s="198" t="str">
        <f>+E6</f>
        <v xml:space="preserve"> Dic-23</v>
      </c>
      <c r="L6" s="198" t="s">
        <v>15</v>
      </c>
    </row>
    <row r="7" spans="2:19" ht="30.75" customHeight="1" thickBot="1" x14ac:dyDescent="0.3">
      <c r="B7" s="201" t="s">
        <v>109</v>
      </c>
      <c r="D7" s="202"/>
      <c r="E7" s="202"/>
      <c r="F7" s="202"/>
      <c r="H7" s="201" t="s">
        <v>113</v>
      </c>
      <c r="J7" s="203"/>
      <c r="K7" s="203"/>
      <c r="L7" s="203"/>
    </row>
    <row r="8" spans="2:19" ht="20.100000000000001" customHeight="1" thickTop="1" x14ac:dyDescent="0.25">
      <c r="B8" s="529" t="s">
        <v>18</v>
      </c>
      <c r="H8" s="204" t="s">
        <v>139</v>
      </c>
      <c r="I8" s="205"/>
      <c r="J8" s="179">
        <v>3314.0074331778096</v>
      </c>
      <c r="K8" s="179">
        <v>140.0043669413499</v>
      </c>
      <c r="L8" s="192">
        <f>+J8/K8-1</f>
        <v>22.670743317357388</v>
      </c>
    </row>
    <row r="9" spans="2:19" ht="20.100000000000001" customHeight="1" x14ac:dyDescent="0.25">
      <c r="B9" s="530"/>
      <c r="C9" s="206"/>
      <c r="D9" s="179">
        <v>32778.968331390919</v>
      </c>
      <c r="E9" s="179">
        <v>31059.91767465241</v>
      </c>
      <c r="F9" s="114">
        <f>+D9/E9-1</f>
        <v>5.5346272155170739E-2</v>
      </c>
      <c r="H9" s="207" t="s">
        <v>140</v>
      </c>
      <c r="I9" s="205"/>
      <c r="J9" s="180">
        <v>33773.243002723328</v>
      </c>
      <c r="K9" s="180">
        <v>27351.487662970798</v>
      </c>
      <c r="L9" s="186">
        <f>J9/K9-1</f>
        <v>0.23478632748910688</v>
      </c>
    </row>
    <row r="10" spans="2:19" ht="19.5" customHeight="1" x14ac:dyDescent="0.25">
      <c r="B10" s="207" t="s">
        <v>19</v>
      </c>
      <c r="C10" s="205"/>
      <c r="D10" s="180">
        <v>18619.601287785303</v>
      </c>
      <c r="E10" s="180">
        <v>17749.493738947502</v>
      </c>
      <c r="F10" s="181">
        <f>+D10/E10-1</f>
        <v>4.902154177662732E-2</v>
      </c>
      <c r="H10" s="207" t="s">
        <v>141</v>
      </c>
      <c r="I10" s="205"/>
      <c r="J10" s="182">
        <v>888.8996763893681</v>
      </c>
      <c r="K10" s="182">
        <v>751.72501078723167</v>
      </c>
      <c r="L10" s="186">
        <f>+J10/K10-1</f>
        <v>0.18247984786149729</v>
      </c>
    </row>
    <row r="11" spans="2:19" ht="20.100000000000001" customHeight="1" x14ac:dyDescent="0.25">
      <c r="B11" s="207" t="s">
        <v>20</v>
      </c>
      <c r="C11" s="205"/>
      <c r="D11" s="182">
        <v>14058.685655629433</v>
      </c>
      <c r="E11" s="182">
        <v>11879.814522966264</v>
      </c>
      <c r="F11" s="181">
        <f>+D11/E11-1</f>
        <v>0.1834095244880245</v>
      </c>
      <c r="H11" s="208" t="s">
        <v>142</v>
      </c>
      <c r="I11" s="205"/>
      <c r="J11" s="183">
        <v>29194.42926128265</v>
      </c>
      <c r="K11" s="183">
        <v>26672.802897565794</v>
      </c>
      <c r="L11" s="115">
        <f>+J11/K11-1</f>
        <v>9.4539234342971179E-2</v>
      </c>
    </row>
    <row r="12" spans="2:19" ht="20.100000000000001" customHeight="1" x14ac:dyDescent="0.25">
      <c r="B12" s="208" t="s">
        <v>21</v>
      </c>
      <c r="C12" s="205"/>
      <c r="D12" s="183">
        <v>9675.1396477212093</v>
      </c>
      <c r="E12" s="183">
        <v>7048.5079868424173</v>
      </c>
      <c r="F12" s="184">
        <f>+D12/E12-1</f>
        <v>0.37265073201051546</v>
      </c>
      <c r="H12" s="209" t="s">
        <v>143</v>
      </c>
      <c r="I12" s="205"/>
      <c r="J12" s="183">
        <v>67170.579373573157</v>
      </c>
      <c r="K12" s="183">
        <v>54916.019938265177</v>
      </c>
      <c r="L12" s="189">
        <f>J12/K12-1</f>
        <v>0.22315090294387985</v>
      </c>
    </row>
    <row r="13" spans="2:19" ht="20.25" customHeight="1" x14ac:dyDescent="0.25">
      <c r="B13" s="210" t="s">
        <v>22</v>
      </c>
      <c r="C13" s="205"/>
      <c r="D13" s="183">
        <v>75132.394922526873</v>
      </c>
      <c r="E13" s="183">
        <v>67737.733923408596</v>
      </c>
      <c r="F13" s="185">
        <f>+D13/E13-1</f>
        <v>0.10916605222547693</v>
      </c>
      <c r="H13" s="211" t="s">
        <v>111</v>
      </c>
      <c r="I13" s="19"/>
      <c r="J13" s="180">
        <v>0</v>
      </c>
      <c r="K13" s="180">
        <v>0</v>
      </c>
      <c r="L13" s="193"/>
    </row>
    <row r="14" spans="2:19" ht="22.5" customHeight="1" x14ac:dyDescent="0.25">
      <c r="B14" s="204" t="s">
        <v>110</v>
      </c>
      <c r="C14" s="205"/>
      <c r="D14" s="180">
        <v>0</v>
      </c>
      <c r="E14" s="180">
        <v>0</v>
      </c>
      <c r="F14" s="115"/>
      <c r="H14" s="207" t="s">
        <v>114</v>
      </c>
      <c r="I14" s="205"/>
      <c r="J14" s="182">
        <v>70383.296398309787</v>
      </c>
      <c r="K14" s="182">
        <v>65074.267422820129</v>
      </c>
      <c r="L14" s="186">
        <f>+J14/K14-1</f>
        <v>8.1584152780303176E-2</v>
      </c>
    </row>
    <row r="15" spans="2:19" x14ac:dyDescent="0.25">
      <c r="B15" s="207" t="s">
        <v>23</v>
      </c>
      <c r="C15" s="205"/>
      <c r="D15" s="182">
        <v>161785.08811056803</v>
      </c>
      <c r="E15" s="182">
        <v>133406.37736692172</v>
      </c>
      <c r="F15" s="186">
        <f>+D15/E15-1</f>
        <v>0.21272379404766628</v>
      </c>
      <c r="H15" s="204" t="s">
        <v>144</v>
      </c>
      <c r="I15" s="205"/>
      <c r="J15" s="187">
        <v>2295.4309868985283</v>
      </c>
      <c r="K15" s="187">
        <v>1768.9341635043711</v>
      </c>
      <c r="L15" s="186">
        <f>J15/K15-1</f>
        <v>0.29763505858868911</v>
      </c>
    </row>
    <row r="16" spans="2:19" ht="20.100000000000001" customHeight="1" x14ac:dyDescent="0.25">
      <c r="B16" s="208" t="s">
        <v>132</v>
      </c>
      <c r="C16" s="205"/>
      <c r="D16" s="187">
        <v>-62403.62953399845</v>
      </c>
      <c r="E16" s="187">
        <v>-54676.009359593809</v>
      </c>
      <c r="F16" s="115">
        <f>D16/E16-1</f>
        <v>0.14133475110777627</v>
      </c>
      <c r="H16" s="208" t="s">
        <v>145</v>
      </c>
      <c r="I16" s="205"/>
      <c r="J16" s="188">
        <v>17595.417853561823</v>
      </c>
      <c r="K16" s="188">
        <v>18055.754068809933</v>
      </c>
      <c r="L16" s="115">
        <f>+J16/K16-1</f>
        <v>-2.5495263919401157E-2</v>
      </c>
    </row>
    <row r="17" spans="2:12" ht="20.100000000000001" customHeight="1" x14ac:dyDescent="0.25">
      <c r="B17" s="209" t="s">
        <v>133</v>
      </c>
      <c r="C17" s="205"/>
      <c r="D17" s="188">
        <v>99381.458576569581</v>
      </c>
      <c r="E17" s="188">
        <v>78730.36800732791</v>
      </c>
      <c r="F17" s="189">
        <f>+D17/E17-1</f>
        <v>0.26230146120134412</v>
      </c>
      <c r="H17" s="212" t="s">
        <v>146</v>
      </c>
      <c r="I17" s="205"/>
      <c r="J17" s="180">
        <v>157444.72461234327</v>
      </c>
      <c r="K17" s="180">
        <v>139814.97559339961</v>
      </c>
      <c r="L17" s="189">
        <f>+J17/K17-1</f>
        <v>0.12609342414229863</v>
      </c>
    </row>
    <row r="18" spans="2:12" ht="20.100000000000001" customHeight="1" x14ac:dyDescent="0.25">
      <c r="B18" s="213" t="s">
        <v>134</v>
      </c>
      <c r="C18" s="205"/>
      <c r="D18" s="180">
        <v>2989.217600271737</v>
      </c>
      <c r="E18" s="180">
        <v>2387.5130381657132</v>
      </c>
      <c r="F18" s="181">
        <f>D18/E18-1</f>
        <v>0.2520214769458613</v>
      </c>
      <c r="H18" s="214" t="s">
        <v>28</v>
      </c>
      <c r="I18" s="205"/>
      <c r="J18" s="180">
        <v>0</v>
      </c>
      <c r="K18" s="180">
        <v>0</v>
      </c>
      <c r="L18" s="194"/>
    </row>
    <row r="19" spans="2:12" ht="20.100000000000001" customHeight="1" x14ac:dyDescent="0.25">
      <c r="B19" s="207" t="s">
        <v>135</v>
      </c>
      <c r="C19" s="205"/>
      <c r="D19" s="180">
        <v>10232.966210798049</v>
      </c>
      <c r="E19" s="180">
        <v>9246.2993387789502</v>
      </c>
      <c r="F19" s="181">
        <f>+D19/E19-1</f>
        <v>0.10670938024697318</v>
      </c>
      <c r="H19" s="207" t="s">
        <v>25</v>
      </c>
      <c r="I19" s="205"/>
      <c r="J19" s="182">
        <v>7113.4715102266409</v>
      </c>
      <c r="K19" s="182">
        <v>6679.8372401043016</v>
      </c>
      <c r="L19" s="186">
        <f>+J19/K19-1</f>
        <v>6.4916891615097061E-2</v>
      </c>
    </row>
    <row r="20" spans="2:12" ht="20.100000000000001" customHeight="1" x14ac:dyDescent="0.25">
      <c r="B20" s="208" t="s">
        <v>136</v>
      </c>
      <c r="C20" s="205"/>
      <c r="D20" s="182">
        <v>101875.65188310498</v>
      </c>
      <c r="E20" s="182">
        <v>101162.32732108702</v>
      </c>
      <c r="F20" s="186">
        <f>D20/E20-1</f>
        <v>7.0512865896596999E-3</v>
      </c>
      <c r="H20" s="208" t="s">
        <v>147</v>
      </c>
      <c r="I20" s="205"/>
      <c r="J20" s="187">
        <v>143428.08594138856</v>
      </c>
      <c r="K20" s="187">
        <v>127024.71203288448</v>
      </c>
      <c r="L20" s="115">
        <f>+J20/K20-1</f>
        <v>0.12913529695117543</v>
      </c>
    </row>
    <row r="21" spans="2:12" ht="20.100000000000001" customHeight="1" x14ac:dyDescent="0.25">
      <c r="B21" s="215" t="s">
        <v>137</v>
      </c>
      <c r="C21" s="205"/>
      <c r="D21" s="187">
        <v>18374.592997935564</v>
      </c>
      <c r="E21" s="187">
        <v>14255.51421486817</v>
      </c>
      <c r="F21" s="115">
        <f>+D21/E21-1</f>
        <v>0.28894634882909309</v>
      </c>
      <c r="H21" s="210" t="s">
        <v>149</v>
      </c>
      <c r="I21" s="205"/>
      <c r="J21" s="190">
        <v>150541.5574516152</v>
      </c>
      <c r="K21" s="190">
        <v>133704.54927298878</v>
      </c>
      <c r="L21" s="189">
        <f>+J21/K21-1</f>
        <v>0.12592696561318761</v>
      </c>
    </row>
    <row r="22" spans="2:12" ht="25.5" customHeight="1" thickBot="1" x14ac:dyDescent="0.3">
      <c r="B22" s="246" t="s">
        <v>138</v>
      </c>
      <c r="C22" s="205"/>
      <c r="D22" s="190">
        <v>307986.28219120676</v>
      </c>
      <c r="E22" s="248">
        <v>273519.75584363641</v>
      </c>
      <c r="F22" s="191">
        <f>+D22/E22-1</f>
        <v>0.12601110380953218</v>
      </c>
      <c r="H22" s="246" t="s">
        <v>148</v>
      </c>
      <c r="I22" s="205"/>
      <c r="J22" s="190">
        <v>307986.28206395847</v>
      </c>
      <c r="K22" s="190">
        <v>273519.52486638841</v>
      </c>
      <c r="L22" s="191">
        <f>+J22/K22-1</f>
        <v>0.12601205421955419</v>
      </c>
    </row>
    <row r="23" spans="2:12" ht="25.5" customHeight="1" x14ac:dyDescent="0.25">
      <c r="D23" s="247"/>
      <c r="F23" s="247"/>
      <c r="J23" s="249"/>
      <c r="K23" s="249"/>
      <c r="L23" s="249"/>
    </row>
    <row r="24" spans="2:12" ht="25.5" customHeight="1" x14ac:dyDescent="0.25"/>
    <row r="25" spans="2:12" ht="20.100000000000001" customHeight="1" x14ac:dyDescent="0.25">
      <c r="B25" s="78"/>
      <c r="C25" s="75"/>
      <c r="D25" s="527" t="s">
        <v>201</v>
      </c>
      <c r="E25" s="527"/>
      <c r="F25" s="527"/>
      <c r="G25" s="71"/>
      <c r="H25" s="72"/>
      <c r="I25" s="73"/>
    </row>
    <row r="26" spans="2:12" ht="45.75" customHeight="1" thickBot="1" x14ac:dyDescent="0.3">
      <c r="B26" s="196" t="s">
        <v>29</v>
      </c>
      <c r="C26" s="197"/>
      <c r="D26" s="216" t="s">
        <v>115</v>
      </c>
      <c r="E26" s="217" t="s">
        <v>116</v>
      </c>
      <c r="F26" s="217" t="s">
        <v>30</v>
      </c>
      <c r="G26" s="74"/>
      <c r="H26" s="528" t="s">
        <v>37</v>
      </c>
      <c r="I26" s="528"/>
      <c r="J26" s="528"/>
      <c r="K26" s="528"/>
      <c r="L26" s="528"/>
    </row>
    <row r="27" spans="2:12" ht="20.100000000000001" customHeight="1" thickTop="1" x14ac:dyDescent="0.25">
      <c r="B27" s="218" t="s">
        <v>31</v>
      </c>
      <c r="C27" s="219"/>
      <c r="D27" s="220"/>
      <c r="E27" s="221"/>
      <c r="F27" s="222"/>
      <c r="G27" s="74"/>
      <c r="H27" s="75"/>
      <c r="I27" s="76"/>
    </row>
    <row r="28" spans="2:12" ht="20.100000000000001" customHeight="1" x14ac:dyDescent="0.25">
      <c r="B28" s="223" t="s">
        <v>32</v>
      </c>
      <c r="C28" s="219"/>
      <c r="D28" s="224">
        <v>0.59148344448475987</v>
      </c>
      <c r="E28" s="224">
        <v>3.7081987480896972E-2</v>
      </c>
      <c r="F28" s="224">
        <v>8.685905798932804E-2</v>
      </c>
      <c r="G28" s="74"/>
      <c r="H28" s="75"/>
      <c r="I28" s="77"/>
    </row>
    <row r="29" spans="2:12" ht="20.100000000000001" customHeight="1" x14ac:dyDescent="0.25">
      <c r="B29" s="223" t="s">
        <v>33</v>
      </c>
      <c r="C29" s="219"/>
      <c r="D29" s="224">
        <v>0.18299829340791687</v>
      </c>
      <c r="E29" s="224">
        <v>0.5319938257050667</v>
      </c>
      <c r="F29" s="224">
        <v>4.2400858707151212E-2</v>
      </c>
      <c r="G29" s="74"/>
      <c r="H29" s="75"/>
      <c r="I29" s="77"/>
    </row>
    <row r="30" spans="2:12" ht="20.100000000000001" customHeight="1" x14ac:dyDescent="0.25">
      <c r="B30" s="223" t="s">
        <v>34</v>
      </c>
      <c r="C30" s="219"/>
      <c r="D30" s="225">
        <v>2.391833859139177E-2</v>
      </c>
      <c r="E30" s="225">
        <v>0.15526878752329032</v>
      </c>
      <c r="F30" s="225">
        <v>8.0839042490330901E-2</v>
      </c>
      <c r="G30" s="74"/>
      <c r="H30" s="75"/>
      <c r="I30" s="77"/>
    </row>
    <row r="31" spans="2:12" ht="20.100000000000001" customHeight="1" x14ac:dyDescent="0.25">
      <c r="B31" s="223" t="s">
        <v>35</v>
      </c>
      <c r="C31" s="219"/>
      <c r="D31" s="225">
        <v>0.19203472204654126</v>
      </c>
      <c r="E31" s="225">
        <v>0.18810801039700698</v>
      </c>
      <c r="F31" s="225">
        <v>9.8217018859752536E-2</v>
      </c>
      <c r="G31" s="74"/>
      <c r="H31" s="75"/>
      <c r="I31" s="77"/>
    </row>
    <row r="32" spans="2:12" ht="20.100000000000001" customHeight="1" x14ac:dyDescent="0.25">
      <c r="B32" s="223" t="s">
        <v>179</v>
      </c>
      <c r="C32" s="219"/>
      <c r="D32" s="224">
        <v>8.9201710251216489E-3</v>
      </c>
      <c r="E32" s="224">
        <v>0</v>
      </c>
      <c r="F32" s="224">
        <v>0.50107692307692309</v>
      </c>
      <c r="G32" s="74"/>
      <c r="H32" s="75"/>
      <c r="I32" s="77"/>
    </row>
    <row r="33" spans="2:9" ht="20.100000000000001" customHeight="1" thickBot="1" x14ac:dyDescent="0.3">
      <c r="B33" s="226" t="s">
        <v>36</v>
      </c>
      <c r="C33" s="219"/>
      <c r="D33" s="227">
        <v>1</v>
      </c>
      <c r="E33" s="228">
        <v>0.23864110807229472</v>
      </c>
      <c r="F33" s="228">
        <v>8.4468625716675017E-2</v>
      </c>
      <c r="G33" s="74"/>
      <c r="H33" s="75"/>
      <c r="I33" s="77"/>
    </row>
    <row r="34" spans="2:9" ht="20.100000000000001" customHeight="1" x14ac:dyDescent="0.25">
      <c r="G34" s="74"/>
      <c r="H34" s="75"/>
      <c r="I34" s="78"/>
    </row>
    <row r="35" spans="2:9" ht="18" customHeight="1" x14ac:dyDescent="0.25">
      <c r="B35" s="79" t="s">
        <v>98</v>
      </c>
      <c r="C35" s="75"/>
      <c r="D35" s="74"/>
      <c r="E35" s="74"/>
      <c r="F35" s="74"/>
      <c r="G35" s="74"/>
      <c r="H35" s="75"/>
      <c r="I35" s="78"/>
    </row>
    <row r="36" spans="2:9" ht="18" customHeight="1" x14ac:dyDescent="0.25">
      <c r="B36" s="79" t="s">
        <v>154</v>
      </c>
      <c r="C36" s="75"/>
      <c r="D36" s="74"/>
      <c r="E36" s="74"/>
      <c r="F36" s="74"/>
      <c r="G36" s="74"/>
      <c r="H36" s="75"/>
      <c r="I36" s="78"/>
    </row>
    <row r="37" spans="2:9" ht="11.1" customHeight="1" x14ac:dyDescent="0.25">
      <c r="B37" s="78"/>
      <c r="C37" s="75"/>
      <c r="D37" s="80"/>
      <c r="E37" s="80"/>
      <c r="F37" s="80"/>
      <c r="G37" s="81"/>
      <c r="H37" s="82"/>
      <c r="I37" s="83"/>
    </row>
    <row r="38" spans="2:9" ht="11.1" customHeight="1" x14ac:dyDescent="0.25">
      <c r="G38" s="67"/>
    </row>
    <row r="39" spans="2:9" ht="35.1" customHeight="1" thickBot="1" x14ac:dyDescent="0.3">
      <c r="B39" s="229" t="s">
        <v>127</v>
      </c>
      <c r="C39" s="230"/>
      <c r="D39" s="231" t="s">
        <v>199</v>
      </c>
      <c r="E39" s="231" t="s">
        <v>200</v>
      </c>
      <c r="F39" s="232" t="s">
        <v>8</v>
      </c>
      <c r="G39" s="67"/>
    </row>
    <row r="40" spans="2:9" ht="20.100000000000001" customHeight="1" x14ac:dyDescent="0.25">
      <c r="B40" s="233" t="s">
        <v>99</v>
      </c>
      <c r="C40" s="234"/>
      <c r="D40" s="235">
        <v>38329.23330569153</v>
      </c>
      <c r="E40" s="236">
        <v>37794.462266920586</v>
      </c>
      <c r="F40" s="237">
        <f>(D40/E40)-1</f>
        <v>1.4149454885590496E-2</v>
      </c>
      <c r="G40" s="67"/>
    </row>
    <row r="41" spans="2:9" ht="31.5" customHeight="1" x14ac:dyDescent="0.25">
      <c r="B41" s="238" t="s">
        <v>170</v>
      </c>
      <c r="C41" s="233"/>
      <c r="D41" s="239">
        <v>0.68195144382429362</v>
      </c>
      <c r="E41" s="240">
        <v>0.8142272439797168</v>
      </c>
      <c r="F41" s="241"/>
      <c r="G41" s="67"/>
    </row>
    <row r="42" spans="2:9" ht="20.100000000000001" customHeight="1" x14ac:dyDescent="0.25">
      <c r="B42" s="233" t="s">
        <v>171</v>
      </c>
      <c r="C42" s="234"/>
      <c r="D42" s="239">
        <v>12.511475884825654</v>
      </c>
      <c r="E42" s="240">
        <v>11.858415960508689</v>
      </c>
      <c r="F42" s="242"/>
      <c r="G42" s="67"/>
    </row>
    <row r="43" spans="2:9" s="19" customFormat="1" ht="18.75" thickBot="1" x14ac:dyDescent="0.3">
      <c r="B43" s="243" t="s">
        <v>100</v>
      </c>
      <c r="C43" s="244"/>
      <c r="D43" s="245">
        <v>0.33345455445816674</v>
      </c>
      <c r="E43" s="245">
        <v>0.32803273729854476</v>
      </c>
      <c r="F43" s="243"/>
      <c r="G43" s="85"/>
      <c r="H43" s="86"/>
    </row>
    <row r="44" spans="2:9" ht="18" customHeight="1" x14ac:dyDescent="0.25">
      <c r="B44" s="79" t="s">
        <v>101</v>
      </c>
      <c r="C44" s="84"/>
      <c r="D44" s="87"/>
      <c r="E44" s="87"/>
      <c r="F44" s="84"/>
      <c r="G44" s="67"/>
    </row>
    <row r="45" spans="2:9" ht="18" customHeight="1" x14ac:dyDescent="0.25">
      <c r="B45" s="79" t="s">
        <v>160</v>
      </c>
      <c r="G45" s="67"/>
    </row>
    <row r="46" spans="2:9" ht="18" customHeight="1" x14ac:dyDescent="0.25">
      <c r="B46" s="79" t="s">
        <v>102</v>
      </c>
      <c r="G46" s="67"/>
    </row>
    <row r="47" spans="2:9" x14ac:dyDescent="0.25">
      <c r="B47" s="78"/>
      <c r="G47" s="67"/>
    </row>
    <row r="48" spans="2:9" x14ac:dyDescent="0.25">
      <c r="B48" s="68" t="s">
        <v>126</v>
      </c>
      <c r="C48" s="88"/>
      <c r="D48" s="89">
        <v>2024</v>
      </c>
      <c r="E48" s="89">
        <v>2025</v>
      </c>
      <c r="F48" s="89">
        <v>2026</v>
      </c>
      <c r="G48" s="89">
        <v>2027</v>
      </c>
      <c r="H48" s="89" t="s">
        <v>159</v>
      </c>
      <c r="I48" s="89"/>
    </row>
    <row r="49" spans="2:9" ht="16.5" thickBot="1" x14ac:dyDescent="0.3">
      <c r="B49" s="90" t="s">
        <v>17</v>
      </c>
      <c r="C49" s="91"/>
      <c r="D49" s="92">
        <v>0</v>
      </c>
      <c r="E49" s="92">
        <v>4.3810950247325578E-2</v>
      </c>
      <c r="F49" s="92">
        <v>3.8981375540933089E-2</v>
      </c>
      <c r="G49" s="92">
        <v>0.11256857079243976</v>
      </c>
      <c r="H49" s="92">
        <v>0.80463910341930167</v>
      </c>
      <c r="I49" s="92"/>
    </row>
    <row r="50" spans="2:9" x14ac:dyDescent="0.25">
      <c r="F50" s="93"/>
      <c r="G50" s="94"/>
    </row>
    <row r="51" spans="2:9" x14ac:dyDescent="0.25">
      <c r="D51" s="95"/>
      <c r="E51" s="95"/>
      <c r="G51" s="96"/>
    </row>
    <row r="52" spans="2:9" x14ac:dyDescent="0.25">
      <c r="E52" s="95"/>
      <c r="G52" s="97"/>
    </row>
    <row r="53" spans="2:9" x14ac:dyDescent="0.25">
      <c r="G53" s="98"/>
    </row>
    <row r="54" spans="2:9" x14ac:dyDescent="0.25">
      <c r="E54" s="99"/>
      <c r="G54" s="96"/>
    </row>
    <row r="59" spans="2:9" x14ac:dyDescent="0.25">
      <c r="D59" s="100"/>
    </row>
  </sheetData>
  <mergeCells count="6">
    <mergeCell ref="B2:L2"/>
    <mergeCell ref="B3:L3"/>
    <mergeCell ref="B4:L4"/>
    <mergeCell ref="D25:F25"/>
    <mergeCell ref="H26:L26"/>
    <mergeCell ref="B8:B9"/>
  </mergeCells>
  <pageMargins left="0.7" right="0.7" top="0.75" bottom="0.75" header="0.3" footer="0.3"/>
  <pageSetup orientation="portrait" r:id="rId1"/>
  <customProperties>
    <customPr name="EpmWorksheetKeyString_GUID" r:id="rId2"/>
  </customProperties>
  <ignoredErrors>
    <ignoredError sqref="F17:F20 L9 F16 L15" formula="1"/>
  </ignoredErrors>
  <drawing r:id="rId3"/>
  <legacyDrawing r:id="rId4"/>
  <oleObjects>
    <mc:AlternateContent xmlns:mc="http://schemas.openxmlformats.org/markup-compatibility/2006">
      <mc:Choice Requires="x14">
        <oleObject progId="Word.Picture.8" shapeId="3073" r:id="rId5">
          <objectPr defaultSize="0" autoPict="0" r:id="rId6">
            <anchor moveWithCells="1" sizeWithCells="1">
              <from>
                <xdr:col>7</xdr:col>
                <xdr:colOff>0</xdr:colOff>
                <xdr:row>32</xdr:row>
                <xdr:rowOff>0</xdr:rowOff>
              </from>
              <to>
                <xdr:col>7</xdr:col>
                <xdr:colOff>0</xdr:colOff>
                <xdr:row>32</xdr:row>
                <xdr:rowOff>0</xdr:rowOff>
              </to>
            </anchor>
          </objectPr>
        </oleObject>
      </mc:Choice>
      <mc:Fallback>
        <oleObject progId="Word.Picture.8" shapeId="3073" r:id="rId5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O57"/>
  <sheetViews>
    <sheetView zoomScale="77" zoomScaleNormal="100" workbookViewId="0">
      <selection activeCell="I17" sqref="I17"/>
    </sheetView>
  </sheetViews>
  <sheetFormatPr baseColWidth="10" defaultColWidth="9.85546875" defaultRowHeight="15.75" x14ac:dyDescent="0.25"/>
  <cols>
    <col min="1" max="1" width="42.28515625" style="36" customWidth="1"/>
    <col min="2" max="2" width="1.7109375" style="36" customWidth="1"/>
    <col min="3" max="6" width="7.7109375" style="38" customWidth="1"/>
    <col min="7" max="7" width="10.28515625" style="38" bestFit="1" customWidth="1"/>
    <col min="8" max="8" width="13" style="38" customWidth="1"/>
    <col min="9" max="9" width="2.7109375" style="36" customWidth="1"/>
    <col min="10" max="13" width="7.7109375" style="36" customWidth="1"/>
    <col min="14" max="15" width="10.28515625" style="36" customWidth="1"/>
    <col min="16" max="16384" width="9.85546875" style="36"/>
  </cols>
  <sheetData>
    <row r="1" spans="1:15" s="20" customFormat="1" ht="12" customHeight="1" x14ac:dyDescent="0.25">
      <c r="A1" s="536" t="s">
        <v>14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</row>
    <row r="2" spans="1:15" s="20" customFormat="1" ht="19.5" customHeight="1" x14ac:dyDescent="0.3">
      <c r="A2" s="537" t="s">
        <v>38</v>
      </c>
      <c r="B2" s="537"/>
      <c r="C2" s="537"/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7"/>
      <c r="O2" s="537"/>
    </row>
    <row r="3" spans="1:15" s="20" customFormat="1" ht="11.1" customHeight="1" x14ac:dyDescent="0.25">
      <c r="A3" s="538" t="s">
        <v>39</v>
      </c>
      <c r="B3" s="538"/>
      <c r="C3" s="538"/>
      <c r="D3" s="538"/>
      <c r="E3" s="538"/>
      <c r="F3" s="538"/>
      <c r="G3" s="538"/>
      <c r="H3" s="538"/>
      <c r="I3" s="538"/>
      <c r="J3" s="538"/>
      <c r="K3" s="538"/>
      <c r="L3" s="538"/>
      <c r="M3" s="538"/>
      <c r="N3" s="538"/>
      <c r="O3" s="538"/>
    </row>
    <row r="4" spans="1:15" s="20" customFormat="1" ht="10.5" customHeight="1" x14ac:dyDescent="0.25">
      <c r="A4" s="513"/>
      <c r="B4" s="514"/>
      <c r="C4" s="21"/>
      <c r="D4" s="21"/>
      <c r="E4" s="21"/>
      <c r="F4" s="21"/>
      <c r="G4" s="21"/>
      <c r="H4" s="21"/>
    </row>
    <row r="5" spans="1:15" s="20" customFormat="1" ht="15" customHeight="1" x14ac:dyDescent="0.3">
      <c r="A5" s="292"/>
      <c r="B5" s="293"/>
      <c r="C5" s="535" t="s">
        <v>190</v>
      </c>
      <c r="D5" s="535"/>
      <c r="E5" s="535"/>
      <c r="F5" s="535"/>
      <c r="G5" s="535"/>
      <c r="H5" s="535"/>
      <c r="J5" s="535" t="s">
        <v>191</v>
      </c>
      <c r="K5" s="535"/>
      <c r="L5" s="535"/>
      <c r="M5" s="535"/>
      <c r="N5" s="535"/>
      <c r="O5" s="535"/>
    </row>
    <row r="6" spans="1:15" s="20" customFormat="1" ht="30.95" customHeight="1" x14ac:dyDescent="0.25">
      <c r="A6" s="294"/>
      <c r="B6" s="295"/>
      <c r="C6" s="296">
        <v>2024</v>
      </c>
      <c r="D6" s="296" t="s">
        <v>117</v>
      </c>
      <c r="E6" s="296">
        <v>2023</v>
      </c>
      <c r="F6" s="296" t="s">
        <v>117</v>
      </c>
      <c r="G6" s="297" t="s">
        <v>103</v>
      </c>
      <c r="H6" s="297" t="s">
        <v>161</v>
      </c>
      <c r="J6" s="296">
        <v>2024</v>
      </c>
      <c r="K6" s="296" t="s">
        <v>117</v>
      </c>
      <c r="L6" s="296">
        <v>2023</v>
      </c>
      <c r="M6" s="296" t="s">
        <v>117</v>
      </c>
      <c r="N6" s="297" t="s">
        <v>103</v>
      </c>
      <c r="O6" s="297" t="s">
        <v>161</v>
      </c>
    </row>
    <row r="7" spans="1:15" s="20" customFormat="1" ht="15" customHeight="1" x14ac:dyDescent="0.2">
      <c r="A7" s="298" t="s">
        <v>88</v>
      </c>
      <c r="B7" s="299"/>
      <c r="C7" s="250">
        <v>6445.2584036415701</v>
      </c>
      <c r="D7" s="251"/>
      <c r="E7" s="250">
        <v>6194.5681846492153</v>
      </c>
      <c r="F7" s="251"/>
      <c r="G7" s="252">
        <f t="shared" ref="G7:G18" si="0">+C7/E7-1</f>
        <v>4.0469361466323184E-2</v>
      </c>
      <c r="H7" s="137">
        <v>4.0469360958836686E-2</v>
      </c>
      <c r="J7" s="250">
        <v>24929.215794213123</v>
      </c>
      <c r="K7" s="251"/>
      <c r="L7" s="250">
        <v>23743.202110881219</v>
      </c>
      <c r="M7" s="251"/>
      <c r="N7" s="252">
        <f t="shared" ref="N7:N15" si="1">+J7/L7-1</f>
        <v>4.9951715770821359E-2</v>
      </c>
      <c r="O7" s="137">
        <v>4.9951715788598472E-2</v>
      </c>
    </row>
    <row r="8" spans="1:15" s="20" customFormat="1" ht="15" customHeight="1" x14ac:dyDescent="0.2">
      <c r="A8" s="300" t="s">
        <v>89</v>
      </c>
      <c r="B8" s="299"/>
      <c r="C8" s="253">
        <v>1079.0877753468649</v>
      </c>
      <c r="D8" s="254"/>
      <c r="E8" s="253">
        <v>1056.2495670531418</v>
      </c>
      <c r="F8" s="250"/>
      <c r="G8" s="255">
        <f t="shared" si="0"/>
        <v>2.1621981211731978E-2</v>
      </c>
      <c r="H8" s="255">
        <v>2.1621981117159184E-2</v>
      </c>
      <c r="J8" s="253">
        <v>4224.6419742954622</v>
      </c>
      <c r="K8" s="254"/>
      <c r="L8" s="253">
        <v>4047.8410990606994</v>
      </c>
      <c r="M8" s="250"/>
      <c r="N8" s="255">
        <f t="shared" si="1"/>
        <v>4.3677820079397245E-2</v>
      </c>
      <c r="O8" s="255">
        <v>4.3677820035881831E-2</v>
      </c>
    </row>
    <row r="9" spans="1:15" s="20" customFormat="1" ht="15" customHeight="1" thickBot="1" x14ac:dyDescent="0.25">
      <c r="A9" s="22" t="s">
        <v>40</v>
      </c>
      <c r="B9" s="299"/>
      <c r="C9" s="256">
        <v>67.453701841507069</v>
      </c>
      <c r="D9" s="257"/>
      <c r="E9" s="256">
        <v>60.244619612502404</v>
      </c>
      <c r="F9" s="258"/>
      <c r="G9" s="137">
        <f t="shared" si="0"/>
        <v>0.11966350315387464</v>
      </c>
      <c r="H9" s="137"/>
      <c r="J9" s="256">
        <v>64.229780321316227</v>
      </c>
      <c r="K9" s="257"/>
      <c r="L9" s="256">
        <v>58.537922868876365</v>
      </c>
      <c r="M9" s="258"/>
      <c r="N9" s="137">
        <f t="shared" si="1"/>
        <v>9.7233676452604945E-2</v>
      </c>
      <c r="O9" s="137"/>
    </row>
    <row r="10" spans="1:15" s="20" customFormat="1" ht="15" customHeight="1" x14ac:dyDescent="0.2">
      <c r="A10" s="301" t="s">
        <v>41</v>
      </c>
      <c r="B10" s="299"/>
      <c r="C10" s="259">
        <v>75302.45833503452</v>
      </c>
      <c r="D10" s="260"/>
      <c r="E10" s="259">
        <v>65829.809610202545</v>
      </c>
      <c r="F10" s="260"/>
      <c r="G10" s="261">
        <f t="shared" si="0"/>
        <v>0.14389603708293075</v>
      </c>
      <c r="H10" s="261"/>
      <c r="J10" s="259">
        <v>279030.41830888222</v>
      </c>
      <c r="K10" s="260"/>
      <c r="L10" s="259">
        <v>244263.86283231666</v>
      </c>
      <c r="M10" s="260"/>
      <c r="N10" s="261">
        <f t="shared" si="1"/>
        <v>0.14233196459532071</v>
      </c>
      <c r="O10" s="261"/>
    </row>
    <row r="11" spans="1:15" s="20" customFormat="1" ht="15" customHeight="1" thickBot="1" x14ac:dyDescent="0.25">
      <c r="A11" s="302" t="s">
        <v>42</v>
      </c>
      <c r="B11" s="299"/>
      <c r="C11" s="262">
        <v>225.5122827297119</v>
      </c>
      <c r="D11" s="263"/>
      <c r="E11" s="262">
        <v>248.41419509432021</v>
      </c>
      <c r="F11" s="250"/>
      <c r="G11" s="137">
        <f t="shared" si="0"/>
        <v>-9.219244639346269E-2</v>
      </c>
      <c r="H11" s="250"/>
      <c r="J11" s="262">
        <v>762.80112799344192</v>
      </c>
      <c r="K11" s="263"/>
      <c r="L11" s="262">
        <v>824.02327711612986</v>
      </c>
      <c r="M11" s="250"/>
      <c r="N11" s="137">
        <f t="shared" si="1"/>
        <v>-7.4296625863470411E-2</v>
      </c>
      <c r="O11" s="250"/>
    </row>
    <row r="12" spans="1:15" s="20" customFormat="1" ht="15" customHeight="1" thickBot="1" x14ac:dyDescent="0.25">
      <c r="A12" s="298" t="s">
        <v>90</v>
      </c>
      <c r="B12" s="299"/>
      <c r="C12" s="264">
        <v>75527.970617764237</v>
      </c>
      <c r="D12" s="265">
        <f t="shared" ref="D12:D20" si="2">+C12/$C$12</f>
        <v>1</v>
      </c>
      <c r="E12" s="264">
        <v>66078.223805296861</v>
      </c>
      <c r="F12" s="265">
        <f t="shared" ref="F12:F20" si="3">+E12/$E$12</f>
        <v>1</v>
      </c>
      <c r="G12" s="265">
        <f t="shared" si="0"/>
        <v>0.14300848703669122</v>
      </c>
      <c r="H12" s="266">
        <v>0.12981912907668458</v>
      </c>
      <c r="J12" s="264">
        <v>279793.21943687578</v>
      </c>
      <c r="K12" s="265">
        <f t="shared" ref="K12:K20" si="4">J12/$J$12</f>
        <v>1</v>
      </c>
      <c r="L12" s="264">
        <v>245087.88610943276</v>
      </c>
      <c r="M12" s="265">
        <f t="shared" ref="M12:M20" si="5">+L12/$L$12</f>
        <v>1</v>
      </c>
      <c r="N12" s="265">
        <f t="shared" si="1"/>
        <v>0.14160362585993713</v>
      </c>
      <c r="O12" s="266">
        <v>0.14334449765118795</v>
      </c>
    </row>
    <row r="13" spans="1:15" s="20" customFormat="1" ht="15" customHeight="1" thickBot="1" x14ac:dyDescent="0.25">
      <c r="A13" s="303" t="s">
        <v>43</v>
      </c>
      <c r="B13" s="299"/>
      <c r="C13" s="267">
        <v>39833.393894414767</v>
      </c>
      <c r="D13" s="265">
        <f t="shared" si="2"/>
        <v>0.52739923459622151</v>
      </c>
      <c r="E13" s="267">
        <v>35602.932325433394</v>
      </c>
      <c r="F13" s="265">
        <f t="shared" si="3"/>
        <v>0.53879977812871305</v>
      </c>
      <c r="G13" s="265">
        <f t="shared" si="0"/>
        <v>0.1188234028116637</v>
      </c>
      <c r="H13" s="137"/>
      <c r="J13" s="267">
        <v>151057.4248429549</v>
      </c>
      <c r="K13" s="265">
        <f t="shared" si="4"/>
        <v>0.53988951250133854</v>
      </c>
      <c r="L13" s="267">
        <v>134228.23064047616</v>
      </c>
      <c r="M13" s="265">
        <f t="shared" si="5"/>
        <v>0.54767386822432629</v>
      </c>
      <c r="N13" s="265">
        <f t="shared" si="1"/>
        <v>0.12537745690438951</v>
      </c>
      <c r="O13" s="137"/>
    </row>
    <row r="14" spans="1:15" s="23" customFormat="1" ht="15" customHeight="1" thickBot="1" x14ac:dyDescent="0.25">
      <c r="A14" s="304" t="s">
        <v>2</v>
      </c>
      <c r="B14" s="305"/>
      <c r="C14" s="268">
        <v>35694.576723349455</v>
      </c>
      <c r="D14" s="265">
        <f t="shared" si="2"/>
        <v>0.47260076540377827</v>
      </c>
      <c r="E14" s="268">
        <v>30475.29147986347</v>
      </c>
      <c r="F14" s="265">
        <f t="shared" si="3"/>
        <v>0.46120022187128701</v>
      </c>
      <c r="G14" s="266">
        <f t="shared" si="0"/>
        <v>0.17126284901769107</v>
      </c>
      <c r="H14" s="269">
        <v>0.1548123130933472</v>
      </c>
      <c r="J14" s="268">
        <v>128735.79459392083</v>
      </c>
      <c r="K14" s="265">
        <f t="shared" si="4"/>
        <v>0.46011048749866129</v>
      </c>
      <c r="L14" s="268">
        <v>110859.65546895667</v>
      </c>
      <c r="M14" s="265">
        <f t="shared" si="5"/>
        <v>0.45232613177567405</v>
      </c>
      <c r="N14" s="266">
        <f t="shared" si="1"/>
        <v>0.16125017752711579</v>
      </c>
      <c r="O14" s="269">
        <v>0.16077530073737312</v>
      </c>
    </row>
    <row r="15" spans="1:15" s="20" customFormat="1" ht="15" customHeight="1" x14ac:dyDescent="0.2">
      <c r="A15" s="301" t="s">
        <v>44</v>
      </c>
      <c r="B15" s="299"/>
      <c r="C15" s="259">
        <v>23882.807637187827</v>
      </c>
      <c r="D15" s="261">
        <f t="shared" si="2"/>
        <v>0.31621143057126672</v>
      </c>
      <c r="E15" s="259">
        <v>20413.217960221835</v>
      </c>
      <c r="F15" s="261">
        <f t="shared" si="3"/>
        <v>0.30892504042436902</v>
      </c>
      <c r="G15" s="261">
        <f t="shared" si="0"/>
        <v>0.16996779653884064</v>
      </c>
      <c r="H15" s="261"/>
      <c r="J15" s="259">
        <v>88100.810630303487</v>
      </c>
      <c r="K15" s="261">
        <f t="shared" si="4"/>
        <v>0.31487829050188948</v>
      </c>
      <c r="L15" s="259">
        <v>76098.172196910076</v>
      </c>
      <c r="M15" s="261">
        <f t="shared" si="5"/>
        <v>0.31049340465130915</v>
      </c>
      <c r="N15" s="261">
        <f t="shared" si="1"/>
        <v>0.15772571254846479</v>
      </c>
      <c r="O15" s="261"/>
    </row>
    <row r="16" spans="1:15" s="20" customFormat="1" ht="15" customHeight="1" x14ac:dyDescent="0.2">
      <c r="A16" s="306" t="s">
        <v>45</v>
      </c>
      <c r="B16" s="299"/>
      <c r="C16" s="270">
        <v>-253.16170212096512</v>
      </c>
      <c r="D16" s="255">
        <f t="shared" si="2"/>
        <v>-3.3518933456080612E-3</v>
      </c>
      <c r="E16" s="270">
        <v>433.4214368528385</v>
      </c>
      <c r="F16" s="255">
        <v>6.5592174228220586E-3</v>
      </c>
      <c r="G16" s="255" t="s">
        <v>16</v>
      </c>
      <c r="H16" s="255"/>
      <c r="J16" s="270">
        <v>687.81457877139303</v>
      </c>
      <c r="K16" s="255">
        <f t="shared" si="4"/>
        <v>2.4582960950794985E-3</v>
      </c>
      <c r="L16" s="270">
        <v>812.8045056210841</v>
      </c>
      <c r="M16" s="255">
        <v>3.3163797628829503E-3</v>
      </c>
      <c r="N16" s="255">
        <v>-0.15377612449894473</v>
      </c>
      <c r="O16" s="255"/>
    </row>
    <row r="17" spans="1:15" s="20" customFormat="1" ht="25.5" customHeight="1" thickBot="1" x14ac:dyDescent="0.25">
      <c r="A17" s="307" t="s">
        <v>91</v>
      </c>
      <c r="B17" s="299"/>
      <c r="C17" s="271">
        <v>-27.323036534895699</v>
      </c>
      <c r="D17" s="272">
        <v>-3.6176050159183413E-4</v>
      </c>
      <c r="E17" s="271">
        <v>-45.248899946941101</v>
      </c>
      <c r="F17" s="137">
        <v>-6.8477778822066237E-4</v>
      </c>
      <c r="G17" s="272">
        <f t="shared" si="0"/>
        <v>-0.39616130851943987</v>
      </c>
      <c r="H17" s="272"/>
      <c r="J17" s="271">
        <v>-193.6066441373944</v>
      </c>
      <c r="K17" s="272">
        <v>-6.9196331679179253E-4</v>
      </c>
      <c r="L17" s="271">
        <v>-231.75039291201111</v>
      </c>
      <c r="M17" s="137">
        <v>-9.4558077345582717E-4</v>
      </c>
      <c r="N17" s="272">
        <f>+J17/L17-1</f>
        <v>-0.16458979117717731</v>
      </c>
      <c r="O17" s="272"/>
    </row>
    <row r="18" spans="1:15" s="23" customFormat="1" ht="15" customHeight="1" thickBot="1" x14ac:dyDescent="0.25">
      <c r="A18" s="308" t="s">
        <v>155</v>
      </c>
      <c r="B18" s="309"/>
      <c r="C18" s="268">
        <v>12092.25382481749</v>
      </c>
      <c r="D18" s="137">
        <f t="shared" si="2"/>
        <v>0.16010298867971148</v>
      </c>
      <c r="E18" s="268">
        <v>9673.9009827357459</v>
      </c>
      <c r="F18" s="265">
        <f t="shared" si="3"/>
        <v>0.14640074181231671</v>
      </c>
      <c r="G18" s="137">
        <f t="shared" si="0"/>
        <v>0.24998734702759395</v>
      </c>
      <c r="H18" s="266">
        <v>0.2316412661420677</v>
      </c>
      <c r="J18" s="268">
        <v>40140.776028983353</v>
      </c>
      <c r="K18" s="137">
        <f t="shared" si="4"/>
        <v>0.14346586421848412</v>
      </c>
      <c r="L18" s="268">
        <v>34180.429159337509</v>
      </c>
      <c r="M18" s="265">
        <f t="shared" si="5"/>
        <v>0.13946192813493771</v>
      </c>
      <c r="N18" s="137">
        <f>+J18/L18-1</f>
        <v>0.1743789360239083</v>
      </c>
      <c r="O18" s="266">
        <v>0.17579809706730987</v>
      </c>
    </row>
    <row r="19" spans="1:15" s="23" customFormat="1" ht="15" customHeight="1" x14ac:dyDescent="0.2">
      <c r="A19" s="310" t="s">
        <v>46</v>
      </c>
      <c r="B19" s="311"/>
      <c r="C19" s="259">
        <v>-35.817231648012488</v>
      </c>
      <c r="D19" s="273">
        <f t="shared" si="2"/>
        <v>-4.7422473230848662E-4</v>
      </c>
      <c r="E19" s="259">
        <v>50.489466589135596</v>
      </c>
      <c r="F19" s="273">
        <f t="shared" si="3"/>
        <v>7.640863159080305E-4</v>
      </c>
      <c r="G19" s="261" t="s">
        <v>16</v>
      </c>
      <c r="H19" s="252"/>
      <c r="J19" s="259">
        <v>30.923285673544601</v>
      </c>
      <c r="K19" s="273">
        <f t="shared" si="4"/>
        <v>1.105219266420472E-4</v>
      </c>
      <c r="L19" s="259">
        <v>458.91373381087237</v>
      </c>
      <c r="M19" s="273">
        <f t="shared" si="5"/>
        <v>1.8724455993959876E-3</v>
      </c>
      <c r="N19" s="261">
        <f>J19/L19-1</f>
        <v>-0.93261634290882056</v>
      </c>
      <c r="O19" s="252"/>
    </row>
    <row r="20" spans="1:15" s="23" customFormat="1" ht="28.5" customHeight="1" thickBot="1" x14ac:dyDescent="0.25">
      <c r="A20" s="22" t="s">
        <v>156</v>
      </c>
      <c r="B20" s="299"/>
      <c r="C20" s="271">
        <v>-37.4216835002374</v>
      </c>
      <c r="D20" s="137">
        <f t="shared" si="2"/>
        <v>-4.954678802323836E-4</v>
      </c>
      <c r="E20" s="271">
        <v>-132.02896276863981</v>
      </c>
      <c r="F20" s="137">
        <f t="shared" si="3"/>
        <v>-1.9980706981118385E-3</v>
      </c>
      <c r="G20" s="137">
        <v>-0.71656458768207498</v>
      </c>
      <c r="H20" s="137"/>
      <c r="J20" s="271">
        <v>-112.113957458446</v>
      </c>
      <c r="K20" s="137">
        <f t="shared" si="4"/>
        <v>-4.0070291082854514E-4</v>
      </c>
      <c r="L20" s="271">
        <v>17.008009067724299</v>
      </c>
      <c r="M20" s="137">
        <f t="shared" si="5"/>
        <v>6.9395551684387012E-5</v>
      </c>
      <c r="N20" s="137" t="s">
        <v>16</v>
      </c>
      <c r="O20" s="137"/>
    </row>
    <row r="21" spans="1:15" s="23" customFormat="1" ht="15" customHeight="1" x14ac:dyDescent="0.2">
      <c r="A21" s="312" t="s">
        <v>47</v>
      </c>
      <c r="B21" s="299"/>
      <c r="C21" s="259">
        <v>1934.5217693430598</v>
      </c>
      <c r="D21" s="260"/>
      <c r="E21" s="259">
        <v>1791.070289502708</v>
      </c>
      <c r="F21" s="261"/>
      <c r="G21" s="261">
        <f>+C21/E21-1</f>
        <v>8.0092601993962509E-2</v>
      </c>
      <c r="H21" s="260"/>
      <c r="J21" s="259">
        <v>7531.7851527235043</v>
      </c>
      <c r="K21" s="260"/>
      <c r="L21" s="259">
        <v>7102.0673218159691</v>
      </c>
      <c r="M21" s="261"/>
      <c r="N21" s="261">
        <f>+J21/L21-1</f>
        <v>6.0506020491742918E-2</v>
      </c>
      <c r="O21" s="260"/>
    </row>
    <row r="22" spans="1:15" s="23" customFormat="1" ht="15" customHeight="1" thickBot="1" x14ac:dyDescent="0.25">
      <c r="A22" s="313" t="s">
        <v>48</v>
      </c>
      <c r="B22" s="314"/>
      <c r="C22" s="262">
        <v>869.62318711130251</v>
      </c>
      <c r="D22" s="137"/>
      <c r="E22" s="262">
        <v>729.56619695773509</v>
      </c>
      <c r="F22" s="137"/>
      <c r="G22" s="137">
        <f>+C22/E22-1</f>
        <v>0.19197297070176789</v>
      </c>
      <c r="H22" s="137"/>
      <c r="J22" s="262">
        <v>3039.4915175159153</v>
      </c>
      <c r="K22" s="137"/>
      <c r="L22" s="262">
        <v>3187.7515223304645</v>
      </c>
      <c r="M22" s="137"/>
      <c r="N22" s="137">
        <f>+J22/L22-1</f>
        <v>-4.6509272688280534E-2</v>
      </c>
      <c r="O22" s="137"/>
    </row>
    <row r="23" spans="1:15" s="20" customFormat="1" ht="15" customHeight="1" x14ac:dyDescent="0.2">
      <c r="A23" s="312" t="s">
        <v>49</v>
      </c>
      <c r="B23" s="314"/>
      <c r="C23" s="259">
        <v>1064.8985822317572</v>
      </c>
      <c r="D23" s="261"/>
      <c r="E23" s="259">
        <v>1061.5040925449728</v>
      </c>
      <c r="F23" s="261"/>
      <c r="G23" s="261">
        <f>+C23/E23-1</f>
        <v>3.1978112101727074E-3</v>
      </c>
      <c r="H23" s="261"/>
      <c r="J23" s="259">
        <v>4492.2936352075876</v>
      </c>
      <c r="K23" s="261"/>
      <c r="L23" s="259">
        <v>3914.3157994855055</v>
      </c>
      <c r="M23" s="261"/>
      <c r="N23" s="261">
        <f>+J23/L23-1</f>
        <v>0.14765743627482775</v>
      </c>
      <c r="O23" s="261"/>
    </row>
    <row r="24" spans="1:15" s="20" customFormat="1" ht="15" customHeight="1" x14ac:dyDescent="0.2">
      <c r="A24" s="315" t="s">
        <v>50</v>
      </c>
      <c r="B24" s="299"/>
      <c r="C24" s="270">
        <v>-56.552082951114365</v>
      </c>
      <c r="D24" s="255"/>
      <c r="E24" s="270">
        <v>317.19865458934368</v>
      </c>
      <c r="F24" s="255"/>
      <c r="G24" s="255" t="s">
        <v>16</v>
      </c>
      <c r="H24" s="255"/>
      <c r="J24" s="270">
        <v>-303.8637180317117</v>
      </c>
      <c r="K24" s="255"/>
      <c r="L24" s="270">
        <v>1045.500706537691</v>
      </c>
      <c r="M24" s="255"/>
      <c r="N24" s="255" t="s">
        <v>16</v>
      </c>
      <c r="O24" s="255"/>
    </row>
    <row r="25" spans="1:15" s="20" customFormat="1" ht="25.5" customHeight="1" x14ac:dyDescent="0.2">
      <c r="A25" s="315" t="s">
        <v>51</v>
      </c>
      <c r="B25" s="299"/>
      <c r="C25" s="270">
        <v>-61.311389610227941</v>
      </c>
      <c r="D25" s="254"/>
      <c r="E25" s="270">
        <v>-3.6846681094486664</v>
      </c>
      <c r="F25" s="255"/>
      <c r="G25" s="255">
        <f>+C25/E25-1</f>
        <v>15.639596237448345</v>
      </c>
      <c r="H25" s="254"/>
      <c r="J25" s="270">
        <v>-215.5584404236545</v>
      </c>
      <c r="K25" s="254"/>
      <c r="L25" s="270">
        <v>-93.14448533819801</v>
      </c>
      <c r="M25" s="255"/>
      <c r="N25" s="255">
        <f>+J25/L25-1</f>
        <v>1.3142372802961342</v>
      </c>
      <c r="O25" s="254"/>
    </row>
    <row r="26" spans="1:15" s="23" customFormat="1" ht="15" customHeight="1" thickBot="1" x14ac:dyDescent="0.25">
      <c r="A26" s="313" t="s">
        <v>52</v>
      </c>
      <c r="B26" s="314"/>
      <c r="C26" s="271">
        <v>33.440839458907995</v>
      </c>
      <c r="D26" s="272"/>
      <c r="E26" s="271">
        <v>-89.770151313788801</v>
      </c>
      <c r="F26" s="137"/>
      <c r="G26" s="137" t="s">
        <v>16</v>
      </c>
      <c r="H26" s="137"/>
      <c r="J26" s="271">
        <v>-67.36138149229042</v>
      </c>
      <c r="K26" s="272"/>
      <c r="L26" s="271">
        <v>-169.38160625717799</v>
      </c>
      <c r="M26" s="137"/>
      <c r="N26" s="137">
        <v>-0.60230993801054589</v>
      </c>
      <c r="O26" s="137"/>
    </row>
    <row r="27" spans="1:15" s="20" customFormat="1" ht="15" customHeight="1" thickBot="1" x14ac:dyDescent="0.25">
      <c r="A27" s="307" t="s">
        <v>53</v>
      </c>
      <c r="B27" s="311"/>
      <c r="C27" s="274">
        <v>980.47594912932277</v>
      </c>
      <c r="D27" s="275"/>
      <c r="E27" s="274">
        <v>1285.247927711079</v>
      </c>
      <c r="F27" s="276"/>
      <c r="G27" s="265">
        <f>+C27/E27-1</f>
        <v>-0.23713088503050928</v>
      </c>
      <c r="H27" s="265"/>
      <c r="J27" s="274">
        <v>3905.5100952599309</v>
      </c>
      <c r="K27" s="275"/>
      <c r="L27" s="274">
        <v>4697.2904144278218</v>
      </c>
      <c r="M27" s="276"/>
      <c r="N27" s="265">
        <f>+J27/L27-1</f>
        <v>-0.16856107443046775</v>
      </c>
      <c r="O27" s="265"/>
    </row>
    <row r="28" spans="1:15" s="20" customFormat="1" ht="15" customHeight="1" x14ac:dyDescent="0.2">
      <c r="A28" s="316" t="s">
        <v>54</v>
      </c>
      <c r="B28" s="299"/>
      <c r="C28" s="259">
        <v>11185.016790836422</v>
      </c>
      <c r="D28" s="261"/>
      <c r="E28" s="259">
        <v>8470.1925512041689</v>
      </c>
      <c r="F28" s="261"/>
      <c r="G28" s="261">
        <f>+C28/E28-1</f>
        <v>0.32051505597075236</v>
      </c>
      <c r="H28" s="261"/>
      <c r="J28" s="259">
        <v>36316.45660550832</v>
      </c>
      <c r="K28" s="261"/>
      <c r="L28" s="259">
        <v>29007.217002031084</v>
      </c>
      <c r="M28" s="261"/>
      <c r="N28" s="261">
        <f>+J28/L28-1</f>
        <v>0.25198003665658253</v>
      </c>
      <c r="O28" s="261"/>
    </row>
    <row r="29" spans="1:15" s="20" customFormat="1" ht="15" customHeight="1" x14ac:dyDescent="0.2">
      <c r="A29" s="317" t="s">
        <v>55</v>
      </c>
      <c r="B29" s="299"/>
      <c r="C29" s="270">
        <v>3685.9011393226278</v>
      </c>
      <c r="D29" s="254"/>
      <c r="E29" s="270">
        <v>2801.6065378437747</v>
      </c>
      <c r="F29" s="255"/>
      <c r="G29" s="255">
        <f>+C29/E29-1</f>
        <v>0.31563839873083688</v>
      </c>
      <c r="H29" s="254"/>
      <c r="J29" s="270">
        <v>11767.682567930728</v>
      </c>
      <c r="K29" s="254"/>
      <c r="L29" s="270">
        <v>8781.3384098341976</v>
      </c>
      <c r="M29" s="255"/>
      <c r="N29" s="255">
        <f>+J29/L29-1</f>
        <v>0.3400784730892652</v>
      </c>
      <c r="O29" s="254"/>
    </row>
    <row r="30" spans="1:15" s="20" customFormat="1" ht="15" customHeight="1" thickBot="1" x14ac:dyDescent="0.25">
      <c r="A30" s="307" t="s">
        <v>56</v>
      </c>
      <c r="B30" s="309"/>
      <c r="C30" s="262">
        <v>0</v>
      </c>
      <c r="D30" s="137"/>
      <c r="E30" s="262">
        <v>0</v>
      </c>
      <c r="F30" s="137"/>
      <c r="G30" s="137" t="s">
        <v>16</v>
      </c>
      <c r="H30" s="137"/>
      <c r="J30" s="262">
        <v>0</v>
      </c>
      <c r="K30" s="137"/>
      <c r="L30" s="262">
        <v>0</v>
      </c>
      <c r="M30" s="137"/>
      <c r="N30" s="137" t="s">
        <v>16</v>
      </c>
      <c r="O30" s="137"/>
    </row>
    <row r="31" spans="1:15" s="20" customFormat="1" ht="15" customHeight="1" thickBot="1" x14ac:dyDescent="0.25">
      <c r="A31" s="318" t="s">
        <v>57</v>
      </c>
      <c r="B31" s="22"/>
      <c r="C31" s="262">
        <v>7499.1156515137936</v>
      </c>
      <c r="D31" s="277"/>
      <c r="E31" s="262">
        <v>5668.5860133603946</v>
      </c>
      <c r="F31" s="278"/>
      <c r="G31" s="278">
        <f>+C31/E31-1</f>
        <v>0.32292526457903081</v>
      </c>
      <c r="H31" s="279"/>
      <c r="J31" s="262">
        <v>24548.774037577597</v>
      </c>
      <c r="K31" s="277"/>
      <c r="L31" s="262">
        <v>20225.878592196892</v>
      </c>
      <c r="M31" s="278"/>
      <c r="N31" s="278">
        <f>+J31/L31-1</f>
        <v>0.21373091041140091</v>
      </c>
      <c r="O31" s="279"/>
    </row>
    <row r="32" spans="1:15" s="20" customFormat="1" ht="24.75" customHeight="1" thickBot="1" x14ac:dyDescent="0.25">
      <c r="A32" s="319" t="s">
        <v>58</v>
      </c>
      <c r="B32" s="309"/>
      <c r="C32" s="264">
        <v>7285.8728533430103</v>
      </c>
      <c r="D32" s="266">
        <f>+C32/$C$12</f>
        <v>9.6465889308951822E-2</v>
      </c>
      <c r="E32" s="264">
        <v>5391.9133613669646</v>
      </c>
      <c r="F32" s="265">
        <f>+E32/$E$12</f>
        <v>8.1598945172233067E-2</v>
      </c>
      <c r="G32" s="265">
        <f>+C32/E32-1</f>
        <v>0.35125925901299837</v>
      </c>
      <c r="H32" s="512">
        <v>0.32033139455563764</v>
      </c>
      <c r="J32" s="264">
        <v>23728.583933039827</v>
      </c>
      <c r="K32" s="266">
        <f>J32/$J$12</f>
        <v>8.4807573181355234E-2</v>
      </c>
      <c r="L32" s="264">
        <v>19535.516751996016</v>
      </c>
      <c r="M32" s="265">
        <f>+L32/$L$12</f>
        <v>7.9708210234729127E-2</v>
      </c>
      <c r="N32" s="265">
        <f>+J32/L32-1</f>
        <v>0.21463815031232225</v>
      </c>
      <c r="O32" s="512">
        <v>0.21678722281394736</v>
      </c>
    </row>
    <row r="33" spans="1:15" s="20" customFormat="1" ht="15" customHeight="1" thickBot="1" x14ac:dyDescent="0.3">
      <c r="A33" s="320" t="s">
        <v>25</v>
      </c>
      <c r="B33" s="39"/>
      <c r="C33" s="280">
        <v>213.24279817078391</v>
      </c>
      <c r="D33" s="281">
        <f>+C33/$C$12</f>
        <v>2.823361946926574E-3</v>
      </c>
      <c r="E33" s="280">
        <v>276.67265199343024</v>
      </c>
      <c r="F33" s="278">
        <f>+E33/$E$12</f>
        <v>4.1870473517669222E-3</v>
      </c>
      <c r="G33" s="278">
        <v>-0.22925957215371073</v>
      </c>
      <c r="H33" s="279"/>
      <c r="J33" s="280">
        <v>820.19010453777298</v>
      </c>
      <c r="K33" s="281">
        <f>J33/$J$12</f>
        <v>2.9314152293916339E-3</v>
      </c>
      <c r="L33" s="280">
        <v>690.36184020087842</v>
      </c>
      <c r="M33" s="278">
        <f>+L33/$L$12</f>
        <v>2.8167929927496661E-3</v>
      </c>
      <c r="N33" s="278">
        <f>+J33/L33-1</f>
        <v>0.18805828592599738</v>
      </c>
      <c r="O33" s="279"/>
    </row>
    <row r="34" spans="1:15" s="20" customFormat="1" ht="12.95" customHeight="1" x14ac:dyDescent="0.25">
      <c r="A34" s="321"/>
      <c r="B34" s="322"/>
      <c r="C34" s="323"/>
      <c r="D34" s="324"/>
      <c r="E34" s="323"/>
      <c r="F34" s="325"/>
      <c r="G34" s="326"/>
      <c r="H34" s="326"/>
      <c r="J34" s="323"/>
      <c r="K34" s="324"/>
      <c r="L34" s="323"/>
      <c r="M34" s="325"/>
      <c r="N34" s="326"/>
      <c r="O34" s="326"/>
    </row>
    <row r="35" spans="1:15" s="20" customFormat="1" ht="30.95" customHeight="1" x14ac:dyDescent="0.25">
      <c r="A35" s="515" t="s">
        <v>172</v>
      </c>
      <c r="C35" s="296">
        <f>+C6</f>
        <v>2024</v>
      </c>
      <c r="D35" s="327" t="str">
        <f>D6</f>
        <v>% de Ing.</v>
      </c>
      <c r="E35" s="296">
        <f>+E6</f>
        <v>2023</v>
      </c>
      <c r="F35" s="327" t="str">
        <f>D35</f>
        <v>% de Ing.</v>
      </c>
      <c r="G35" s="297" t="s">
        <v>103</v>
      </c>
      <c r="H35" s="297" t="s">
        <v>161</v>
      </c>
      <c r="J35" s="296">
        <f>+J6</f>
        <v>2024</v>
      </c>
      <c r="K35" s="327" t="str">
        <f>K6</f>
        <v>% de Ing.</v>
      </c>
      <c r="L35" s="296">
        <f>+L6</f>
        <v>2023</v>
      </c>
      <c r="M35" s="327" t="str">
        <f>K35</f>
        <v>% de Ing.</v>
      </c>
      <c r="N35" s="297" t="s">
        <v>103</v>
      </c>
      <c r="O35" s="297" t="s">
        <v>161</v>
      </c>
    </row>
    <row r="36" spans="1:15" s="20" customFormat="1" ht="15" customHeight="1" thickBot="1" x14ac:dyDescent="0.25">
      <c r="A36" s="328" t="s">
        <v>157</v>
      </c>
      <c r="B36" s="329"/>
      <c r="C36" s="282">
        <v>12092.25382481749</v>
      </c>
      <c r="D36" s="272">
        <f>+C36/C$12</f>
        <v>0.16010298867971148</v>
      </c>
      <c r="E36" s="282">
        <v>9673.9009827357459</v>
      </c>
      <c r="F36" s="272">
        <f>+E36/$E$12</f>
        <v>0.14640074181231671</v>
      </c>
      <c r="G36" s="272">
        <f>C36/E36-1</f>
        <v>0.24998734702759395</v>
      </c>
      <c r="H36" s="506">
        <v>0.2316412661420677</v>
      </c>
      <c r="J36" s="282">
        <v>40140.776028983353</v>
      </c>
      <c r="K36" s="272">
        <f>+J36/J$12</f>
        <v>0.14346586421848412</v>
      </c>
      <c r="L36" s="282">
        <v>34180.429159337509</v>
      </c>
      <c r="M36" s="272">
        <f>+L36/$L$12</f>
        <v>0.13946192813493771</v>
      </c>
      <c r="N36" s="272">
        <v>0.1743789360239083</v>
      </c>
      <c r="O36" s="506">
        <v>0.17579809706730987</v>
      </c>
    </row>
    <row r="37" spans="1:15" s="20" customFormat="1" ht="15" customHeight="1" x14ac:dyDescent="0.2">
      <c r="A37" s="330" t="s">
        <v>59</v>
      </c>
      <c r="B37" s="23"/>
      <c r="C37" s="283">
        <v>3011.5239276605648</v>
      </c>
      <c r="D37" s="284"/>
      <c r="E37" s="283">
        <v>2632.0796136432855</v>
      </c>
      <c r="F37" s="285"/>
      <c r="G37" s="286">
        <f t="shared" ref="G37:G40" si="6">C37/E37-1</f>
        <v>0.14416141215882838</v>
      </c>
      <c r="H37" s="287"/>
      <c r="J37" s="283">
        <v>11142.072559790877</v>
      </c>
      <c r="K37" s="284"/>
      <c r="L37" s="283">
        <v>9694.7506812580814</v>
      </c>
      <c r="M37" s="285"/>
      <c r="N37" s="286">
        <v>0.14928923147356032</v>
      </c>
      <c r="O37" s="287"/>
    </row>
    <row r="38" spans="1:15" s="20" customFormat="1" ht="15" customHeight="1" thickBot="1" x14ac:dyDescent="0.25">
      <c r="A38" s="24" t="s">
        <v>60</v>
      </c>
      <c r="B38" s="322"/>
      <c r="C38" s="288">
        <v>999.91708135433919</v>
      </c>
      <c r="D38" s="272"/>
      <c r="E38" s="288">
        <v>842.80741776032448</v>
      </c>
      <c r="F38" s="289"/>
      <c r="G38" s="272">
        <f t="shared" si="6"/>
        <v>0.18641229334634679</v>
      </c>
      <c r="H38" s="262"/>
      <c r="J38" s="288">
        <v>4922.3748956812678</v>
      </c>
      <c r="K38" s="272"/>
      <c r="L38" s="288">
        <v>2542.4051104946593</v>
      </c>
      <c r="M38" s="289"/>
      <c r="N38" s="272">
        <v>0.9361095819712042</v>
      </c>
      <c r="O38" s="262"/>
    </row>
    <row r="39" spans="1:15" s="23" customFormat="1" ht="15" customHeight="1" thickBot="1" x14ac:dyDescent="0.25">
      <c r="A39" s="331" t="s">
        <v>173</v>
      </c>
      <c r="B39" s="322"/>
      <c r="C39" s="280">
        <v>16103.694833832396</v>
      </c>
      <c r="D39" s="272">
        <f>+C39/$C$12</f>
        <v>0.21321498118002916</v>
      </c>
      <c r="E39" s="280">
        <v>13148.788014139354</v>
      </c>
      <c r="F39" s="272">
        <f>+E39/$E$12</f>
        <v>0.1989882181591773</v>
      </c>
      <c r="G39" s="272">
        <f t="shared" si="6"/>
        <v>0.22472845531584551</v>
      </c>
      <c r="H39" s="290">
        <v>0.20652620511232156</v>
      </c>
      <c r="J39" s="280">
        <v>56205.223484455506</v>
      </c>
      <c r="K39" s="272">
        <f>+J39/$J$12</f>
        <v>0.20088129225424628</v>
      </c>
      <c r="L39" s="280">
        <v>46417.584951090248</v>
      </c>
      <c r="M39" s="272">
        <f>+L39/$L$12</f>
        <v>0.1893915920853167</v>
      </c>
      <c r="N39" s="272">
        <v>0.21086057242483425</v>
      </c>
      <c r="O39" s="290">
        <v>0.21129250888746598</v>
      </c>
    </row>
    <row r="40" spans="1:15" s="20" customFormat="1" ht="15" customHeight="1" thickBot="1" x14ac:dyDescent="0.3">
      <c r="A40" s="333" t="s">
        <v>166</v>
      </c>
      <c r="B40" s="332"/>
      <c r="C40" s="334">
        <v>13777.707467003254</v>
      </c>
      <c r="D40" s="335"/>
      <c r="E40" s="334">
        <v>9837.2819356555719</v>
      </c>
      <c r="F40" s="336"/>
      <c r="G40" s="291">
        <f t="shared" si="6"/>
        <v>0.40056039433671953</v>
      </c>
      <c r="H40" s="337"/>
      <c r="J40" s="334">
        <v>29416.083033069517</v>
      </c>
      <c r="K40" s="335"/>
      <c r="L40" s="334">
        <v>21396.008617311578</v>
      </c>
      <c r="M40" s="336"/>
      <c r="N40" s="291">
        <f>J40/L40-1</f>
        <v>0.37483974507604523</v>
      </c>
      <c r="O40" s="337"/>
    </row>
    <row r="41" spans="1:15" s="20" customFormat="1" ht="8.25" customHeight="1" x14ac:dyDescent="0.25">
      <c r="A41" s="23"/>
      <c r="B41" s="23"/>
      <c r="C41" s="23"/>
      <c r="D41" s="23"/>
      <c r="E41" s="23"/>
      <c r="F41" s="23"/>
      <c r="G41" s="23"/>
      <c r="H41" s="23"/>
    </row>
    <row r="42" spans="1:15" s="20" customFormat="1" ht="11.25" x14ac:dyDescent="0.25">
      <c r="A42" s="25"/>
      <c r="B42" s="22"/>
      <c r="C42" s="26"/>
      <c r="D42" s="27"/>
      <c r="E42" s="26"/>
      <c r="F42" s="27"/>
      <c r="G42" s="28"/>
      <c r="H42" s="29"/>
    </row>
    <row r="43" spans="1:15" s="30" customFormat="1" ht="18" customHeight="1" x14ac:dyDescent="0.2">
      <c r="A43" s="533"/>
      <c r="B43" s="533"/>
      <c r="C43" s="533"/>
      <c r="D43" s="533"/>
      <c r="E43" s="533"/>
      <c r="F43" s="533"/>
      <c r="G43" s="533"/>
      <c r="H43" s="533"/>
    </row>
    <row r="44" spans="1:15" s="20" customFormat="1" ht="11.1" customHeight="1" x14ac:dyDescent="0.25">
      <c r="A44" s="31"/>
    </row>
    <row r="45" spans="1:15" s="20" customFormat="1" ht="11.1" customHeight="1" x14ac:dyDescent="0.25">
      <c r="A45" s="533"/>
      <c r="B45" s="533"/>
      <c r="C45" s="533"/>
      <c r="D45" s="533"/>
      <c r="E45" s="533"/>
      <c r="F45" s="533"/>
      <c r="G45" s="533"/>
      <c r="H45" s="533"/>
    </row>
    <row r="46" spans="1:15" s="20" customFormat="1" ht="11.1" customHeight="1" x14ac:dyDescent="0.25">
      <c r="A46" s="532"/>
      <c r="B46" s="532"/>
      <c r="C46" s="532"/>
      <c r="D46" s="532"/>
      <c r="E46" s="532"/>
      <c r="F46" s="532"/>
      <c r="G46" s="532"/>
      <c r="H46" s="532"/>
    </row>
    <row r="47" spans="1:15" s="20" customFormat="1" ht="11.1" customHeight="1" x14ac:dyDescent="0.25">
      <c r="A47" s="532"/>
      <c r="B47" s="532"/>
      <c r="C47" s="532"/>
      <c r="D47" s="532"/>
      <c r="E47" s="532"/>
      <c r="F47" s="532"/>
      <c r="G47" s="532"/>
      <c r="H47" s="532"/>
    </row>
    <row r="48" spans="1:15" s="20" customFormat="1" ht="11.1" customHeight="1" x14ac:dyDescent="0.25">
      <c r="A48" s="534"/>
      <c r="B48" s="534"/>
      <c r="C48" s="534"/>
      <c r="D48" s="534"/>
      <c r="E48" s="534"/>
      <c r="F48" s="534"/>
      <c r="G48" s="534"/>
      <c r="H48" s="534"/>
    </row>
    <row r="49" spans="1:8" s="20" customFormat="1" ht="11.1" customHeight="1" x14ac:dyDescent="0.25">
      <c r="A49" s="531"/>
      <c r="B49" s="531"/>
      <c r="C49" s="531"/>
      <c r="D49" s="531"/>
      <c r="E49" s="531"/>
      <c r="F49" s="531"/>
      <c r="G49" s="531"/>
      <c r="H49" s="531"/>
    </row>
    <row r="50" spans="1:8" s="20" customFormat="1" ht="11.1" customHeight="1" x14ac:dyDescent="0.25">
      <c r="A50" s="531"/>
      <c r="B50" s="531"/>
      <c r="C50" s="531"/>
      <c r="D50" s="531"/>
      <c r="E50" s="531"/>
      <c r="F50" s="531"/>
      <c r="G50" s="531"/>
      <c r="H50" s="531"/>
    </row>
    <row r="51" spans="1:8" s="20" customFormat="1" ht="11.1" customHeight="1" x14ac:dyDescent="0.25">
      <c r="A51" s="531"/>
      <c r="B51" s="531"/>
      <c r="C51" s="531"/>
      <c r="D51" s="531"/>
      <c r="E51" s="531"/>
      <c r="F51" s="531"/>
      <c r="G51" s="531"/>
      <c r="H51" s="531"/>
    </row>
    <row r="52" spans="1:8" s="32" customFormat="1" ht="15.75" customHeight="1" x14ac:dyDescent="0.25">
      <c r="A52" s="531"/>
      <c r="B52" s="531"/>
      <c r="C52" s="531"/>
      <c r="D52" s="531"/>
      <c r="E52" s="531"/>
      <c r="F52" s="531"/>
      <c r="G52" s="531"/>
      <c r="H52" s="531"/>
    </row>
    <row r="53" spans="1:8" s="32" customFormat="1" ht="15.75" customHeight="1" x14ac:dyDescent="0.25">
      <c r="A53" s="532"/>
      <c r="B53" s="532"/>
      <c r="C53" s="532"/>
      <c r="D53" s="532"/>
      <c r="E53" s="532"/>
      <c r="F53" s="532"/>
      <c r="G53" s="532"/>
      <c r="H53" s="532"/>
    </row>
    <row r="54" spans="1:8" s="32" customFormat="1" ht="15.75" customHeight="1" x14ac:dyDescent="0.25">
      <c r="B54" s="33"/>
      <c r="C54" s="34"/>
      <c r="D54" s="34"/>
      <c r="E54" s="34"/>
      <c r="F54" s="34"/>
      <c r="G54" s="34"/>
      <c r="H54" s="34"/>
    </row>
    <row r="55" spans="1:8" s="32" customFormat="1" ht="15.75" customHeight="1" x14ac:dyDescent="0.25">
      <c r="A55" s="35"/>
      <c r="B55" s="33"/>
      <c r="C55" s="34"/>
      <c r="D55" s="34"/>
      <c r="E55" s="34"/>
      <c r="F55" s="34"/>
      <c r="G55" s="34"/>
      <c r="H55" s="34"/>
    </row>
    <row r="56" spans="1:8" ht="18" x14ac:dyDescent="0.25">
      <c r="A56" s="35"/>
      <c r="B56" s="33"/>
      <c r="C56" s="34"/>
      <c r="D56" s="34"/>
      <c r="E56" s="34"/>
      <c r="F56" s="34"/>
      <c r="G56" s="34"/>
      <c r="H56" s="34"/>
    </row>
    <row r="57" spans="1:8" ht="16.5" x14ac:dyDescent="0.25">
      <c r="A57" s="37"/>
      <c r="B57" s="33"/>
      <c r="C57" s="34"/>
      <c r="D57" s="34"/>
      <c r="E57" s="34"/>
      <c r="F57" s="34"/>
      <c r="G57" s="34"/>
      <c r="H57" s="34"/>
    </row>
  </sheetData>
  <mergeCells count="15">
    <mergeCell ref="J5:O5"/>
    <mergeCell ref="A1:O1"/>
    <mergeCell ref="A2:O2"/>
    <mergeCell ref="A3:O3"/>
    <mergeCell ref="A43:H43"/>
    <mergeCell ref="C5:H5"/>
    <mergeCell ref="A51:H51"/>
    <mergeCell ref="A52:H52"/>
    <mergeCell ref="A53:H53"/>
    <mergeCell ref="A45:H45"/>
    <mergeCell ref="A46:H46"/>
    <mergeCell ref="A47:H47"/>
    <mergeCell ref="A48:H48"/>
    <mergeCell ref="A49:H49"/>
    <mergeCell ref="A50:H50"/>
  </mergeCells>
  <pageMargins left="0.7" right="0.7" top="0.75" bottom="0.75" header="0.3" footer="0.3"/>
  <customProperties>
    <customPr name="EpmWorksheetKeyString_GUID" r:id="rId1"/>
  </customProperties>
  <ignoredErrors>
    <ignoredError sqref="D35 K35" formula="1"/>
  </ignoredErrors>
  <drawing r:id="rId2"/>
  <legacyDrawing r:id="rId3"/>
  <oleObjects>
    <mc:AlternateContent xmlns:mc="http://schemas.openxmlformats.org/markup-compatibility/2006">
      <mc:Choice Requires="x14">
        <oleObject progId="Word.Picture.8" shapeId="4097" r:id="rId4">
          <objectPr defaultSize="0" autoPict="0" r:id="rId5">
            <anchor moveWithCells="1" sizeWithCells="1">
              <from>
                <xdr:col>4</xdr:col>
                <xdr:colOff>0</xdr:colOff>
                <xdr:row>41</xdr:row>
                <xdr:rowOff>0</xdr:rowOff>
              </from>
              <to>
                <xdr:col>4</xdr:col>
                <xdr:colOff>0</xdr:colOff>
                <xdr:row>41</xdr:row>
                <xdr:rowOff>0</xdr:rowOff>
              </to>
            </anchor>
          </objectPr>
        </oleObject>
      </mc:Choice>
      <mc:Fallback>
        <oleObject progId="Word.Picture.8" shapeId="4097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O20"/>
  <sheetViews>
    <sheetView showGridLines="0" zoomScale="130" workbookViewId="0">
      <selection activeCell="A9" sqref="A9"/>
    </sheetView>
  </sheetViews>
  <sheetFormatPr baseColWidth="10" defaultRowHeight="15" x14ac:dyDescent="0.25"/>
  <cols>
    <col min="1" max="1" width="51.140625" customWidth="1"/>
    <col min="2" max="2" width="1.7109375" customWidth="1"/>
    <col min="3" max="6" width="7.7109375" customWidth="1"/>
    <col min="7" max="7" width="12.140625" customWidth="1"/>
    <col min="8" max="8" width="15.5703125" customWidth="1"/>
    <col min="9" max="9" width="2.7109375" customWidth="1"/>
    <col min="10" max="13" width="7.7109375" customWidth="1"/>
    <col min="14" max="14" width="12.5703125" customWidth="1"/>
    <col min="15" max="15" width="17.42578125" customWidth="1"/>
  </cols>
  <sheetData>
    <row r="1" spans="1:15" x14ac:dyDescent="0.25">
      <c r="A1" s="536" t="s">
        <v>61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</row>
    <row r="2" spans="1:15" x14ac:dyDescent="0.25">
      <c r="A2" s="536" t="s">
        <v>62</v>
      </c>
      <c r="B2" s="536"/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  <c r="O2" s="536"/>
    </row>
    <row r="3" spans="1:15" x14ac:dyDescent="0.25">
      <c r="A3" s="538" t="s">
        <v>39</v>
      </c>
      <c r="B3" s="538"/>
      <c r="C3" s="538"/>
      <c r="D3" s="538"/>
      <c r="E3" s="538"/>
      <c r="F3" s="538"/>
      <c r="G3" s="538"/>
      <c r="H3" s="538"/>
      <c r="I3" s="538"/>
      <c r="J3" s="538"/>
      <c r="K3" s="538"/>
      <c r="L3" s="538"/>
      <c r="M3" s="538"/>
      <c r="N3" s="538"/>
      <c r="O3" s="538"/>
    </row>
    <row r="4" spans="1:15" x14ac:dyDescent="0.25">
      <c r="A4" s="40"/>
      <c r="B4" s="41"/>
      <c r="C4" s="41"/>
      <c r="D4" s="41"/>
      <c r="E4" s="41"/>
      <c r="F4" s="41"/>
      <c r="G4" s="41"/>
      <c r="H4" s="41"/>
    </row>
    <row r="5" spans="1:15" ht="15" customHeight="1" x14ac:dyDescent="0.3">
      <c r="A5" s="40"/>
      <c r="B5" s="41"/>
      <c r="C5" s="535" t="s">
        <v>192</v>
      </c>
      <c r="D5" s="535"/>
      <c r="E5" s="535"/>
      <c r="F5" s="535"/>
      <c r="G5" s="535"/>
      <c r="H5" s="535"/>
      <c r="J5" s="535" t="s">
        <v>193</v>
      </c>
      <c r="K5" s="535"/>
      <c r="L5" s="535"/>
      <c r="M5" s="535"/>
      <c r="N5" s="535"/>
      <c r="O5" s="535"/>
    </row>
    <row r="6" spans="1:15" x14ac:dyDescent="0.25">
      <c r="A6" s="350"/>
      <c r="B6" s="351"/>
      <c r="C6" s="352">
        <v>2024</v>
      </c>
      <c r="D6" s="353" t="s">
        <v>117</v>
      </c>
      <c r="E6" s="352">
        <v>2023</v>
      </c>
      <c r="F6" s="353" t="str">
        <f>D6</f>
        <v>% de Ing.</v>
      </c>
      <c r="G6" s="352" t="s">
        <v>103</v>
      </c>
      <c r="H6" s="352" t="s">
        <v>162</v>
      </c>
      <c r="J6" s="352">
        <v>2024</v>
      </c>
      <c r="K6" s="353" t="s">
        <v>117</v>
      </c>
      <c r="L6" s="352">
        <v>2023</v>
      </c>
      <c r="M6" s="353" t="str">
        <f>K6</f>
        <v>% de Ing.</v>
      </c>
      <c r="N6" s="352" t="s">
        <v>103</v>
      </c>
      <c r="O6" s="352" t="s">
        <v>162</v>
      </c>
    </row>
    <row r="7" spans="1:15" x14ac:dyDescent="0.25">
      <c r="A7" s="354" t="s">
        <v>92</v>
      </c>
      <c r="B7" s="299"/>
      <c r="C7" s="251">
        <v>3091.7313551975822</v>
      </c>
      <c r="D7" s="251"/>
      <c r="E7" s="251">
        <v>2981.7094625540512</v>
      </c>
      <c r="F7" s="251"/>
      <c r="G7" s="252">
        <v>3.6898931309454097E-2</v>
      </c>
      <c r="H7" s="252">
        <v>3.6898930265712337E-2</v>
      </c>
      <c r="J7" s="251">
        <v>12926.581535843045</v>
      </c>
      <c r="K7" s="251"/>
      <c r="L7" s="251">
        <v>12344.873084568153</v>
      </c>
      <c r="M7" s="251"/>
      <c r="N7" s="252">
        <v>4.7121460649284685E-2</v>
      </c>
      <c r="O7" s="252">
        <v>4.7121458278429618E-2</v>
      </c>
    </row>
    <row r="8" spans="1:15" x14ac:dyDescent="0.25">
      <c r="A8" s="355" t="s">
        <v>93</v>
      </c>
      <c r="B8" s="299"/>
      <c r="C8" s="254">
        <v>589.60642281693902</v>
      </c>
      <c r="D8" s="254"/>
      <c r="E8" s="254">
        <v>580.90232586009608</v>
      </c>
      <c r="F8" s="254"/>
      <c r="G8" s="255">
        <v>1.4983752981115206E-2</v>
      </c>
      <c r="H8" s="255">
        <v>1.4983752740381551E-2</v>
      </c>
      <c r="J8" s="254">
        <v>2494.0695074885634</v>
      </c>
      <c r="K8" s="254"/>
      <c r="L8" s="254">
        <v>2394.7813959450923</v>
      </c>
      <c r="M8" s="254"/>
      <c r="N8" s="255">
        <v>4.1460198292666117E-2</v>
      </c>
      <c r="O8" s="255">
        <v>4.1460198469359666E-2</v>
      </c>
    </row>
    <row r="9" spans="1:15" ht="15.75" thickBot="1" x14ac:dyDescent="0.3">
      <c r="A9" s="356" t="s">
        <v>40</v>
      </c>
      <c r="B9" s="299"/>
      <c r="C9" s="338">
        <v>69.657912578399419</v>
      </c>
      <c r="D9" s="338"/>
      <c r="E9" s="338">
        <v>64.275523082175127</v>
      </c>
      <c r="F9" s="339"/>
      <c r="G9" s="272">
        <f>+C9/E9-1</f>
        <v>8.3739334012778111E-2</v>
      </c>
      <c r="H9" s="339"/>
      <c r="J9" s="338">
        <v>66.482948043763272</v>
      </c>
      <c r="K9" s="338"/>
      <c r="L9" s="338">
        <v>62.066564462342868</v>
      </c>
      <c r="M9" s="339"/>
      <c r="N9" s="272">
        <f>+J9/L9-1</f>
        <v>7.1155599148715831E-2</v>
      </c>
      <c r="O9" s="339"/>
    </row>
    <row r="10" spans="1:15" x14ac:dyDescent="0.25">
      <c r="A10" s="357" t="s">
        <v>41</v>
      </c>
      <c r="B10" s="299"/>
      <c r="C10" s="259">
        <v>41517.17722557755</v>
      </c>
      <c r="D10" s="260"/>
      <c r="E10" s="274">
        <v>37602.760243892641</v>
      </c>
      <c r="F10" s="340"/>
      <c r="G10" s="260"/>
      <c r="H10" s="340"/>
      <c r="J10" s="259">
        <v>166972.44996486368</v>
      </c>
      <c r="K10" s="260"/>
      <c r="L10" s="274">
        <v>149320.05666812221</v>
      </c>
      <c r="M10" s="340"/>
      <c r="N10" s="260"/>
      <c r="O10" s="340"/>
    </row>
    <row r="11" spans="1:15" ht="15.75" thickBot="1" x14ac:dyDescent="0.3">
      <c r="A11" s="356" t="s">
        <v>150</v>
      </c>
      <c r="B11" s="299"/>
      <c r="C11" s="271">
        <v>22.748582458540398</v>
      </c>
      <c r="D11" s="339"/>
      <c r="E11" s="341">
        <v>19.144485487789598</v>
      </c>
      <c r="F11" s="258"/>
      <c r="G11" s="339"/>
      <c r="H11" s="258"/>
      <c r="J11" s="271">
        <v>23.850816629929302</v>
      </c>
      <c r="K11" s="339"/>
      <c r="L11" s="341">
        <v>42.205012057630299</v>
      </c>
      <c r="M11" s="258"/>
      <c r="N11" s="339"/>
      <c r="O11" s="258"/>
    </row>
    <row r="12" spans="1:15" ht="15.75" thickBot="1" x14ac:dyDescent="0.3">
      <c r="A12" s="358" t="s">
        <v>94</v>
      </c>
      <c r="B12" s="314"/>
      <c r="C12" s="342">
        <v>41539.925808036081</v>
      </c>
      <c r="D12" s="343">
        <f t="shared" ref="D12:D20" si="0">+C12/$C$12</f>
        <v>1</v>
      </c>
      <c r="E12" s="344">
        <v>37621.904729380432</v>
      </c>
      <c r="F12" s="343">
        <f t="shared" ref="F12:F20" si="1">+E12/$E$12</f>
        <v>1</v>
      </c>
      <c r="G12" s="343">
        <f>C12/E12-1</f>
        <v>0.10414201797698763</v>
      </c>
      <c r="H12" s="343">
        <v>7.2006600175781976E-2</v>
      </c>
      <c r="J12" s="342">
        <v>166996.3007814936</v>
      </c>
      <c r="K12" s="343">
        <f>+J12/$J$12</f>
        <v>1</v>
      </c>
      <c r="L12" s="344">
        <v>149362.2616801798</v>
      </c>
      <c r="M12" s="343">
        <f>L12/$L$12</f>
        <v>1</v>
      </c>
      <c r="N12" s="343">
        <f>J12/L12-1</f>
        <v>0.11806221265631667</v>
      </c>
      <c r="O12" s="343">
        <v>0.10767670146590191</v>
      </c>
    </row>
    <row r="13" spans="1:15" ht="15.75" thickBot="1" x14ac:dyDescent="0.3">
      <c r="A13" s="357" t="s">
        <v>43</v>
      </c>
      <c r="B13" s="314"/>
      <c r="C13" s="345">
        <v>21284.436364777182</v>
      </c>
      <c r="D13" s="137">
        <f t="shared" si="0"/>
        <v>0.51238503561938509</v>
      </c>
      <c r="E13" s="271">
        <v>19200.176427056915</v>
      </c>
      <c r="F13" s="137">
        <f t="shared" si="1"/>
        <v>0.51034567667869135</v>
      </c>
      <c r="G13" s="137"/>
      <c r="H13" s="137"/>
      <c r="J13" s="345">
        <v>86214.442212358161</v>
      </c>
      <c r="K13" s="137">
        <f>+J13/$J$12</f>
        <v>0.51626558078771756</v>
      </c>
      <c r="L13" s="271">
        <v>77697.571031899322</v>
      </c>
      <c r="M13" s="137">
        <f>L13/$L$12</f>
        <v>0.52019546408763107</v>
      </c>
      <c r="N13" s="137"/>
      <c r="O13" s="137"/>
    </row>
    <row r="14" spans="1:15" ht="15.75" thickBot="1" x14ac:dyDescent="0.3">
      <c r="A14" s="358" t="s">
        <v>2</v>
      </c>
      <c r="B14" s="299"/>
      <c r="C14" s="271">
        <v>20255.489443258899</v>
      </c>
      <c r="D14" s="266">
        <f t="shared" si="0"/>
        <v>0.48761496438061491</v>
      </c>
      <c r="E14" s="347">
        <v>18421.72830232351</v>
      </c>
      <c r="F14" s="266">
        <f t="shared" si="1"/>
        <v>0.48965432332130848</v>
      </c>
      <c r="G14" s="266">
        <f>C14/E14-1</f>
        <v>9.9543382186572549E-2</v>
      </c>
      <c r="H14" s="266">
        <v>6.6724718221751633E-2</v>
      </c>
      <c r="J14" s="271">
        <v>80781.858569135424</v>
      </c>
      <c r="K14" s="266">
        <f>+J14/$J$12</f>
        <v>0.48373441921228238</v>
      </c>
      <c r="L14" s="347">
        <v>71664.690648280492</v>
      </c>
      <c r="M14" s="266">
        <f>L14/$L$12</f>
        <v>0.47980453591236905</v>
      </c>
      <c r="N14" s="266">
        <f>J14/L14-1</f>
        <v>0.12721980431898627</v>
      </c>
      <c r="O14" s="266">
        <v>0.11627072356144796</v>
      </c>
    </row>
    <row r="15" spans="1:15" x14ac:dyDescent="0.25">
      <c r="A15" s="359" t="s">
        <v>151</v>
      </c>
      <c r="B15" s="360"/>
      <c r="C15" s="259">
        <v>13484.621281705156</v>
      </c>
      <c r="D15" s="509">
        <f t="shared" si="0"/>
        <v>0.32461832849726702</v>
      </c>
      <c r="E15" s="346">
        <v>12663.060095972525</v>
      </c>
      <c r="F15" s="509">
        <f t="shared" si="1"/>
        <v>0.33658742658192531</v>
      </c>
      <c r="G15" s="252"/>
      <c r="H15" s="252"/>
      <c r="J15" s="259">
        <v>53810.044115540055</v>
      </c>
      <c r="K15" s="509">
        <f>+J15/$J$12</f>
        <v>0.3222229705911141</v>
      </c>
      <c r="L15" s="346">
        <v>48343.40312190367</v>
      </c>
      <c r="M15" s="509">
        <f>L15/$L$12</f>
        <v>0.32366544653306345</v>
      </c>
      <c r="N15" s="252"/>
      <c r="O15" s="252"/>
    </row>
    <row r="16" spans="1:15" x14ac:dyDescent="0.25">
      <c r="A16" s="361" t="s">
        <v>152</v>
      </c>
      <c r="B16" s="309"/>
      <c r="C16" s="346">
        <v>-175.89745537723297</v>
      </c>
      <c r="D16" s="252">
        <f t="shared" si="0"/>
        <v>-4.2344191029634638E-3</v>
      </c>
      <c r="E16" s="346">
        <v>149.66831848082649</v>
      </c>
      <c r="F16" s="252">
        <v>-2.417133759022402E-4</v>
      </c>
      <c r="G16" s="252"/>
      <c r="H16" s="252"/>
      <c r="J16" s="346">
        <v>456.79542305500729</v>
      </c>
      <c r="K16" s="252">
        <f>+J16/$J$12</f>
        <v>2.7353625255010978E-3</v>
      </c>
      <c r="L16" s="346">
        <v>281.40801609709507</v>
      </c>
      <c r="M16" s="252">
        <v>1.8840637047908173E-3</v>
      </c>
      <c r="N16" s="252"/>
      <c r="O16" s="252"/>
    </row>
    <row r="17" spans="1:15" ht="27.75" thickBot="1" x14ac:dyDescent="0.3">
      <c r="A17" s="357" t="s">
        <v>95</v>
      </c>
      <c r="B17" s="299"/>
      <c r="C17" s="262">
        <v>-0.59220852999999996</v>
      </c>
      <c r="D17" s="272">
        <v>-1.4256369468176436E-5</v>
      </c>
      <c r="E17" s="271">
        <v>-9.0937176000110007</v>
      </c>
      <c r="F17" s="137">
        <v>-2.417133759022402E-4</v>
      </c>
      <c r="G17" s="137"/>
      <c r="H17" s="137"/>
      <c r="J17" s="262">
        <v>-115.25051497</v>
      </c>
      <c r="K17" s="272">
        <v>-6.9013813138771014E-4</v>
      </c>
      <c r="L17" s="271">
        <v>-130.00070457220571</v>
      </c>
      <c r="M17" s="137">
        <v>-8.7037182692485063E-4</v>
      </c>
      <c r="N17" s="137"/>
      <c r="O17" s="137"/>
    </row>
    <row r="18" spans="1:15" ht="15.75" thickBot="1" x14ac:dyDescent="0.3">
      <c r="A18" s="362" t="s">
        <v>96</v>
      </c>
      <c r="B18" s="299"/>
      <c r="C18" s="271">
        <v>6947.3578254609747</v>
      </c>
      <c r="D18" s="137">
        <f t="shared" si="0"/>
        <v>0.1672453113557795</v>
      </c>
      <c r="E18" s="347">
        <v>5618.0936054701697</v>
      </c>
      <c r="F18" s="266">
        <f t="shared" si="1"/>
        <v>0.1493303873337061</v>
      </c>
      <c r="G18" s="266">
        <v>0.23660414249711681</v>
      </c>
      <c r="H18" s="266">
        <v>0.18973617336562576</v>
      </c>
      <c r="J18" s="271">
        <v>26630.269545510379</v>
      </c>
      <c r="K18" s="137">
        <f>+J18/$J$12</f>
        <v>0.159466224227055</v>
      </c>
      <c r="L18" s="347">
        <v>23169.880214851928</v>
      </c>
      <c r="M18" s="266">
        <f t="shared" ref="M18:M20" si="2">L18/$L$12</f>
        <v>0.15512539750143958</v>
      </c>
      <c r="N18" s="266">
        <v>0.14934860683657458</v>
      </c>
      <c r="O18" s="266">
        <v>0.13718704743381838</v>
      </c>
    </row>
    <row r="19" spans="1:15" ht="15.75" thickBot="1" x14ac:dyDescent="0.3">
      <c r="A19" s="363" t="s">
        <v>153</v>
      </c>
      <c r="B19" s="299"/>
      <c r="C19" s="347">
        <v>2584.0792429218345</v>
      </c>
      <c r="D19" s="266">
        <f t="shared" si="0"/>
        <v>6.2207122248204232E-2</v>
      </c>
      <c r="E19" s="271">
        <v>2086.3707088314268</v>
      </c>
      <c r="F19" s="137">
        <f t="shared" si="1"/>
        <v>5.5456275375714764E-2</v>
      </c>
      <c r="G19" s="266"/>
      <c r="H19" s="137"/>
      <c r="J19" s="347">
        <v>9937.9393401865691</v>
      </c>
      <c r="K19" s="266">
        <f>+J19/$J$12</f>
        <v>5.9509937008663867E-2</v>
      </c>
      <c r="L19" s="271">
        <v>7652.1837943973969</v>
      </c>
      <c r="M19" s="137">
        <f t="shared" si="2"/>
        <v>5.1232377632192974E-2</v>
      </c>
      <c r="N19" s="266"/>
      <c r="O19" s="137"/>
    </row>
    <row r="20" spans="1:15" ht="15.75" thickBot="1" x14ac:dyDescent="0.3">
      <c r="A20" s="364" t="s">
        <v>174</v>
      </c>
      <c r="B20" s="299"/>
      <c r="C20" s="348">
        <v>9531.4370683828092</v>
      </c>
      <c r="D20" s="349">
        <f t="shared" si="0"/>
        <v>0.22945243360398374</v>
      </c>
      <c r="E20" s="348">
        <v>7704.4643143015965</v>
      </c>
      <c r="F20" s="349">
        <f t="shared" si="1"/>
        <v>0.20478666270942086</v>
      </c>
      <c r="G20" s="349">
        <v>0.23713170436649977</v>
      </c>
      <c r="H20" s="349">
        <v>0.19243520583828877</v>
      </c>
      <c r="J20" s="348">
        <v>36568.208885696949</v>
      </c>
      <c r="K20" s="349">
        <f>+J20/$J$12</f>
        <v>0.21897616123571889</v>
      </c>
      <c r="L20" s="348">
        <v>30822.064009249323</v>
      </c>
      <c r="M20" s="349">
        <f t="shared" si="2"/>
        <v>0.20635777513363254</v>
      </c>
      <c r="N20" s="349">
        <v>0.18642959390141023</v>
      </c>
      <c r="O20" s="349">
        <v>0.17383671189147054</v>
      </c>
    </row>
  </sheetData>
  <mergeCells count="5">
    <mergeCell ref="J5:O5"/>
    <mergeCell ref="A1:O1"/>
    <mergeCell ref="A2:O2"/>
    <mergeCell ref="A3:O3"/>
    <mergeCell ref="C5:H5"/>
  </mergeCells>
  <pageMargins left="0.7" right="0.7" top="0.75" bottom="0.75" header="0.3" footer="0.3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O20"/>
  <sheetViews>
    <sheetView showGridLines="0" zoomScale="114" zoomScaleNormal="100" workbookViewId="0">
      <selection sqref="A1:O20"/>
    </sheetView>
  </sheetViews>
  <sheetFormatPr baseColWidth="10" defaultRowHeight="15" x14ac:dyDescent="0.25"/>
  <cols>
    <col min="1" max="1" width="51.140625" customWidth="1"/>
    <col min="2" max="2" width="1.7109375" customWidth="1"/>
    <col min="3" max="3" width="7.7109375" customWidth="1"/>
    <col min="4" max="4" width="10" bestFit="1" customWidth="1"/>
    <col min="5" max="6" width="7.7109375" customWidth="1"/>
    <col min="7" max="7" width="11.42578125" customWidth="1"/>
    <col min="8" max="8" width="14.140625" customWidth="1"/>
    <col min="9" max="9" width="2.7109375" customWidth="1"/>
    <col min="10" max="13" width="7.7109375" customWidth="1"/>
    <col min="14" max="14" width="10.85546875" customWidth="1"/>
    <col min="15" max="15" width="13.85546875" customWidth="1"/>
  </cols>
  <sheetData>
    <row r="1" spans="1:15" x14ac:dyDescent="0.25">
      <c r="A1" s="536" t="s">
        <v>63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</row>
    <row r="2" spans="1:15" x14ac:dyDescent="0.25">
      <c r="A2" s="539" t="s">
        <v>62</v>
      </c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</row>
    <row r="3" spans="1:15" x14ac:dyDescent="0.25">
      <c r="A3" s="538" t="s">
        <v>39</v>
      </c>
      <c r="B3" s="538"/>
      <c r="C3" s="538"/>
      <c r="D3" s="538"/>
      <c r="E3" s="538"/>
      <c r="F3" s="538"/>
      <c r="G3" s="538"/>
      <c r="H3" s="538"/>
      <c r="I3" s="538"/>
      <c r="J3" s="538"/>
      <c r="K3" s="538"/>
      <c r="L3" s="538"/>
      <c r="M3" s="538"/>
      <c r="N3" s="538"/>
      <c r="O3" s="538"/>
    </row>
    <row r="4" spans="1:15" x14ac:dyDescent="0.25">
      <c r="A4" s="40"/>
      <c r="B4" s="41"/>
      <c r="C4" s="41"/>
      <c r="D4" s="41"/>
      <c r="E4" s="41"/>
      <c r="F4" s="41"/>
      <c r="G4" s="41"/>
      <c r="H4" s="41"/>
    </row>
    <row r="5" spans="1:15" ht="15" customHeight="1" x14ac:dyDescent="0.3">
      <c r="A5" s="40"/>
      <c r="B5" s="41"/>
      <c r="C5" s="535" t="str">
        <f>'Div Mex&amp;CA'!C5</f>
        <v>Por el cuarto trimestre de:</v>
      </c>
      <c r="D5" s="535"/>
      <c r="E5" s="535"/>
      <c r="F5" s="535"/>
      <c r="G5" s="535"/>
      <c r="H5" s="535"/>
      <c r="J5" s="535" t="str">
        <f>'Div Mex&amp;CA'!J5</f>
        <v>Por el año completo:</v>
      </c>
      <c r="K5" s="535"/>
      <c r="L5" s="535"/>
      <c r="M5" s="535"/>
      <c r="N5" s="535"/>
      <c r="O5" s="535"/>
    </row>
    <row r="6" spans="1:15" ht="20.100000000000001" customHeight="1" x14ac:dyDescent="0.25">
      <c r="A6" s="350"/>
      <c r="B6" s="351"/>
      <c r="C6" s="352">
        <v>2024</v>
      </c>
      <c r="D6" s="353" t="s">
        <v>117</v>
      </c>
      <c r="E6" s="352">
        <v>2023</v>
      </c>
      <c r="F6" s="353" t="str">
        <f>D6</f>
        <v>% de Ing.</v>
      </c>
      <c r="G6" s="352" t="s">
        <v>103</v>
      </c>
      <c r="H6" s="352" t="s">
        <v>162</v>
      </c>
      <c r="J6" s="352">
        <v>2024</v>
      </c>
      <c r="K6" s="353" t="s">
        <v>117</v>
      </c>
      <c r="L6" s="352">
        <v>2023</v>
      </c>
      <c r="M6" s="353" t="str">
        <f>K6</f>
        <v>% de Ing.</v>
      </c>
      <c r="N6" s="352" t="s">
        <v>103</v>
      </c>
      <c r="O6" s="352" t="s">
        <v>162</v>
      </c>
    </row>
    <row r="7" spans="1:15" x14ac:dyDescent="0.25">
      <c r="A7" s="354" t="s">
        <v>92</v>
      </c>
      <c r="B7" s="299"/>
      <c r="C7" s="251">
        <v>3353.527048443988</v>
      </c>
      <c r="D7" s="251"/>
      <c r="E7" s="251">
        <v>3212.8587221151647</v>
      </c>
      <c r="F7" s="251"/>
      <c r="G7" s="252">
        <v>4.3782916864833377E-2</v>
      </c>
      <c r="H7" s="252">
        <v>4.3782916864833377E-2</v>
      </c>
      <c r="J7" s="251">
        <v>12002.634258370079</v>
      </c>
      <c r="K7" s="251"/>
      <c r="L7" s="251">
        <v>11398.328998362242</v>
      </c>
      <c r="M7" s="251"/>
      <c r="N7" s="252">
        <v>5.3017004518352229E-2</v>
      </c>
      <c r="O7" s="252">
        <v>5.3017004555490299E-2</v>
      </c>
    </row>
    <row r="8" spans="1:15" x14ac:dyDescent="0.25">
      <c r="A8" s="355" t="s">
        <v>93</v>
      </c>
      <c r="B8" s="299"/>
      <c r="C8" s="254">
        <v>489.48135252992591</v>
      </c>
      <c r="D8" s="254"/>
      <c r="E8" s="254">
        <v>475.34724098427171</v>
      </c>
      <c r="F8" s="254"/>
      <c r="G8" s="255">
        <v>2.9734287541855808E-2</v>
      </c>
      <c r="H8" s="255">
        <v>2.9734287176244267E-2</v>
      </c>
      <c r="J8" s="254">
        <v>1730.5724668068997</v>
      </c>
      <c r="K8" s="254"/>
      <c r="L8" s="254">
        <v>1653.0597035219034</v>
      </c>
      <c r="M8" s="254"/>
      <c r="N8" s="255">
        <v>4.6890480192489425E-2</v>
      </c>
      <c r="O8" s="255">
        <v>4.6890480085603814E-2</v>
      </c>
    </row>
    <row r="9" spans="1:15" ht="15.75" thickBot="1" x14ac:dyDescent="0.3">
      <c r="A9" s="356" t="s">
        <v>40</v>
      </c>
      <c r="B9" s="299"/>
      <c r="C9" s="338">
        <v>64.798612324824546</v>
      </c>
      <c r="D9" s="338"/>
      <c r="E9" s="338">
        <v>55.318618183685054</v>
      </c>
      <c r="F9" s="339"/>
      <c r="G9" s="272">
        <f>+C9/E9-1</f>
        <v>0.17137076905394211</v>
      </c>
      <c r="H9" s="339"/>
      <c r="J9" s="338">
        <v>60.982556053278849</v>
      </c>
      <c r="K9" s="338"/>
      <c r="L9" s="338">
        <v>53.425993151616773</v>
      </c>
      <c r="M9" s="339"/>
      <c r="N9" s="272">
        <f>+J9/L9-1</f>
        <v>0.14143982087927554</v>
      </c>
      <c r="O9" s="339"/>
    </row>
    <row r="10" spans="1:15" x14ac:dyDescent="0.25">
      <c r="A10" s="357" t="s">
        <v>41</v>
      </c>
      <c r="B10" s="299"/>
      <c r="C10" s="259">
        <v>33785.281109456977</v>
      </c>
      <c r="D10" s="260"/>
      <c r="E10" s="259">
        <v>28227.049366309904</v>
      </c>
      <c r="F10" s="260"/>
      <c r="G10" s="260"/>
      <c r="H10" s="260"/>
      <c r="J10" s="259">
        <v>112057.96834401861</v>
      </c>
      <c r="K10" s="260"/>
      <c r="L10" s="259">
        <v>94943.806164194495</v>
      </c>
      <c r="M10" s="260"/>
      <c r="N10" s="260"/>
      <c r="O10" s="260"/>
    </row>
    <row r="11" spans="1:15" ht="15.75" thickBot="1" x14ac:dyDescent="0.3">
      <c r="A11" s="356" t="s">
        <v>150</v>
      </c>
      <c r="B11" s="299"/>
      <c r="C11" s="271">
        <v>202.76370027117156</v>
      </c>
      <c r="D11" s="339"/>
      <c r="E11" s="262">
        <v>229.26970960653057</v>
      </c>
      <c r="F11" s="339"/>
      <c r="G11" s="339"/>
      <c r="H11" s="339"/>
      <c r="J11" s="271">
        <v>738.9503113635127</v>
      </c>
      <c r="K11" s="339"/>
      <c r="L11" s="262">
        <v>781.81826505849949</v>
      </c>
      <c r="M11" s="339"/>
      <c r="N11" s="339"/>
      <c r="O11" s="339"/>
    </row>
    <row r="12" spans="1:15" ht="15.75" thickBot="1" x14ac:dyDescent="0.3">
      <c r="A12" s="358" t="s">
        <v>94</v>
      </c>
      <c r="B12" s="314"/>
      <c r="C12" s="347">
        <v>33988.044809728155</v>
      </c>
      <c r="D12" s="266">
        <f t="shared" ref="D12:D20" si="0">+C12/$C$12</f>
        <v>1</v>
      </c>
      <c r="E12" s="347">
        <v>28456.319075916435</v>
      </c>
      <c r="F12" s="266">
        <f>+E12/$E$12</f>
        <v>1</v>
      </c>
      <c r="G12" s="266">
        <v>0.19439357982506644</v>
      </c>
      <c r="H12" s="266">
        <v>0.20954240598743756</v>
      </c>
      <c r="J12" s="347">
        <v>112796.91865538212</v>
      </c>
      <c r="K12" s="266">
        <f>J12/$J$12</f>
        <v>1</v>
      </c>
      <c r="L12" s="347">
        <v>95725.624429253003</v>
      </c>
      <c r="M12" s="266">
        <f>L12/$L$12</f>
        <v>1</v>
      </c>
      <c r="N12" s="266">
        <v>0.17833567895653513</v>
      </c>
      <c r="O12" s="266">
        <v>0.20057978907127305</v>
      </c>
    </row>
    <row r="13" spans="1:15" ht="15.75" thickBot="1" x14ac:dyDescent="0.3">
      <c r="A13" s="357" t="s">
        <v>43</v>
      </c>
      <c r="B13" s="314"/>
      <c r="C13" s="262">
        <v>18548.957529637592</v>
      </c>
      <c r="D13" s="137">
        <f t="shared" si="0"/>
        <v>0.54574947260068507</v>
      </c>
      <c r="E13" s="271">
        <v>16402.755898376476</v>
      </c>
      <c r="F13" s="137">
        <f t="shared" ref="F13:F20" si="1">+E13/$E$12</f>
        <v>0.57641875095007256</v>
      </c>
      <c r="G13" s="137"/>
      <c r="H13" s="137"/>
      <c r="J13" s="262">
        <v>64842.982630596736</v>
      </c>
      <c r="K13" s="137">
        <f>J13/$J$12</f>
        <v>0.5748648403127522</v>
      </c>
      <c r="L13" s="271">
        <v>56530.659608576825</v>
      </c>
      <c r="M13" s="137">
        <f t="shared" ref="M13:M20" si="2">L13/$L$12</f>
        <v>0.59054887283975233</v>
      </c>
      <c r="N13" s="137"/>
      <c r="O13" s="137"/>
    </row>
    <row r="14" spans="1:15" ht="15.75" thickBot="1" x14ac:dyDescent="0.3">
      <c r="A14" s="358" t="s">
        <v>2</v>
      </c>
      <c r="B14" s="299"/>
      <c r="C14" s="271">
        <v>15439.087280090558</v>
      </c>
      <c r="D14" s="265">
        <f t="shared" si="0"/>
        <v>0.45425052739931476</v>
      </c>
      <c r="E14" s="274">
        <v>12053.563177539963</v>
      </c>
      <c r="F14" s="265">
        <f t="shared" si="1"/>
        <v>0.42358124904992756</v>
      </c>
      <c r="G14" s="265">
        <v>0.28087330299633062</v>
      </c>
      <c r="H14" s="265">
        <v>0.29512436895650107</v>
      </c>
      <c r="J14" s="271">
        <v>47953.936024785384</v>
      </c>
      <c r="K14" s="265">
        <f t="shared" ref="K14:K16" si="3">J14/$J$12</f>
        <v>0.42513515968724785</v>
      </c>
      <c r="L14" s="274">
        <v>39194.964820676163</v>
      </c>
      <c r="M14" s="265">
        <f t="shared" si="2"/>
        <v>0.40945112716024745</v>
      </c>
      <c r="N14" s="265">
        <v>0.22347184757488758</v>
      </c>
      <c r="O14" s="265">
        <v>0.24434844365989572</v>
      </c>
    </row>
    <row r="15" spans="1:15" x14ac:dyDescent="0.25">
      <c r="A15" s="359" t="s">
        <v>151</v>
      </c>
      <c r="B15" s="360"/>
      <c r="C15" s="259">
        <v>10398.186355482667</v>
      </c>
      <c r="D15" s="261">
        <f t="shared" si="0"/>
        <v>0.3059365848695853</v>
      </c>
      <c r="E15" s="259">
        <v>7750.157864249305</v>
      </c>
      <c r="F15" s="261">
        <f t="shared" si="1"/>
        <v>0.27235278897362841</v>
      </c>
      <c r="G15" s="261"/>
      <c r="H15" s="261"/>
      <c r="J15" s="259">
        <v>34290.766514763418</v>
      </c>
      <c r="K15" s="261">
        <f t="shared" si="3"/>
        <v>0.30400446150066202</v>
      </c>
      <c r="L15" s="259">
        <v>27754.769075006403</v>
      </c>
      <c r="M15" s="261">
        <f t="shared" si="2"/>
        <v>0.28994085168406342</v>
      </c>
      <c r="N15" s="261"/>
      <c r="O15" s="261"/>
    </row>
    <row r="16" spans="1:15" x14ac:dyDescent="0.25">
      <c r="A16" s="361" t="s">
        <v>152</v>
      </c>
      <c r="B16" s="309"/>
      <c r="C16" s="346">
        <v>-77.26424674373213</v>
      </c>
      <c r="D16" s="252">
        <f t="shared" si="0"/>
        <v>-2.2732771824996931E-3</v>
      </c>
      <c r="E16" s="346">
        <v>283.75311837201201</v>
      </c>
      <c r="F16" s="252">
        <f t="shared" si="1"/>
        <v>9.9715327767800465E-3</v>
      </c>
      <c r="G16" s="252"/>
      <c r="H16" s="252"/>
      <c r="J16" s="346">
        <v>231.0191557163858</v>
      </c>
      <c r="K16" s="252">
        <f t="shared" si="3"/>
        <v>2.0480981082665654E-3</v>
      </c>
      <c r="L16" s="346">
        <v>531.39648952398898</v>
      </c>
      <c r="M16" s="252">
        <f t="shared" si="2"/>
        <v>5.5512459980527262E-3</v>
      </c>
      <c r="N16" s="252"/>
      <c r="O16" s="252"/>
    </row>
    <row r="17" spans="1:15" ht="27.75" thickBot="1" x14ac:dyDescent="0.3">
      <c r="A17" s="357" t="s">
        <v>95</v>
      </c>
      <c r="B17" s="299"/>
      <c r="C17" s="262">
        <v>-26.730828004895699</v>
      </c>
      <c r="D17" s="272">
        <v>-7.8647736739610057E-4</v>
      </c>
      <c r="E17" s="271">
        <v>-36.155182346930104</v>
      </c>
      <c r="F17" s="137">
        <v>-1.2705502159458663E-3</v>
      </c>
      <c r="G17" s="137"/>
      <c r="H17" s="137"/>
      <c r="J17" s="262">
        <v>-78.356129167394386</v>
      </c>
      <c r="K17" s="272">
        <v>-6.9466551126975854E-4</v>
      </c>
      <c r="L17" s="271">
        <v>-101.74968833980539</v>
      </c>
      <c r="M17" s="137">
        <v>-1.0629305261414569E-3</v>
      </c>
      <c r="N17" s="137"/>
      <c r="O17" s="137"/>
    </row>
    <row r="18" spans="1:15" ht="15.75" thickBot="1" x14ac:dyDescent="0.3">
      <c r="A18" s="362" t="s">
        <v>96</v>
      </c>
      <c r="B18" s="299"/>
      <c r="C18" s="271">
        <v>5144.8959993565177</v>
      </c>
      <c r="D18" s="137">
        <f t="shared" si="0"/>
        <v>0.15137369707962522</v>
      </c>
      <c r="E18" s="347">
        <v>4055.8073772655744</v>
      </c>
      <c r="F18" s="266">
        <f t="shared" si="1"/>
        <v>0.14252747751546488</v>
      </c>
      <c r="G18" s="266">
        <v>0.26852572639315198</v>
      </c>
      <c r="H18" s="266">
        <v>0.29314573608666783</v>
      </c>
      <c r="J18" s="271">
        <v>13510.506483472978</v>
      </c>
      <c r="K18" s="137">
        <f>J18/$J$12</f>
        <v>0.11977726558958907</v>
      </c>
      <c r="L18" s="347">
        <v>11010.548944485579</v>
      </c>
      <c r="M18" s="266">
        <f t="shared" si="2"/>
        <v>0.11502196000427281</v>
      </c>
      <c r="N18" s="266">
        <v>0.2270511262964281</v>
      </c>
      <c r="O18" s="266">
        <v>0.26013147475545773</v>
      </c>
    </row>
    <row r="19" spans="1:15" ht="15.75" thickBot="1" x14ac:dyDescent="0.3">
      <c r="A19" s="363" t="s">
        <v>153</v>
      </c>
      <c r="B19" s="299"/>
      <c r="C19" s="347">
        <v>1427.3617660930699</v>
      </c>
      <c r="D19" s="266">
        <f t="shared" si="0"/>
        <v>4.1995995182533309E-2</v>
      </c>
      <c r="E19" s="271">
        <v>1388.5163225721828</v>
      </c>
      <c r="F19" s="137">
        <f t="shared" si="1"/>
        <v>4.8794656781429337E-2</v>
      </c>
      <c r="G19" s="266"/>
      <c r="H19" s="137"/>
      <c r="J19" s="347">
        <v>6126.5081152855773</v>
      </c>
      <c r="K19" s="266">
        <f>J19/$J$12</f>
        <v>5.4314498909348093E-2</v>
      </c>
      <c r="L19" s="271">
        <v>4584.9719973553456</v>
      </c>
      <c r="M19" s="137">
        <f t="shared" si="2"/>
        <v>4.7897018428371976E-2</v>
      </c>
      <c r="N19" s="266"/>
      <c r="O19" s="137"/>
    </row>
    <row r="20" spans="1:15" ht="15.75" thickBot="1" x14ac:dyDescent="0.3">
      <c r="A20" s="364" t="s">
        <v>174</v>
      </c>
      <c r="B20" s="365"/>
      <c r="C20" s="348">
        <v>6572.2577654495881</v>
      </c>
      <c r="D20" s="349">
        <f t="shared" si="0"/>
        <v>0.19336969226215853</v>
      </c>
      <c r="E20" s="348">
        <v>5444.3236998377579</v>
      </c>
      <c r="F20" s="349">
        <f t="shared" si="1"/>
        <v>0.19132213429689424</v>
      </c>
      <c r="G20" s="349">
        <v>0.20717615773754283</v>
      </c>
      <c r="H20" s="349">
        <v>0.22756374008671987</v>
      </c>
      <c r="J20" s="348">
        <v>19637.014598758557</v>
      </c>
      <c r="K20" s="349">
        <f>J20/$J$12</f>
        <v>0.17409176449893718</v>
      </c>
      <c r="L20" s="348">
        <v>15595.520941840925</v>
      </c>
      <c r="M20" s="349">
        <f t="shared" si="2"/>
        <v>0.1629189784326448</v>
      </c>
      <c r="N20" s="349">
        <v>0.25914451155490337</v>
      </c>
      <c r="O20" s="349">
        <v>0.28781574189405501</v>
      </c>
    </row>
  </sheetData>
  <mergeCells count="5">
    <mergeCell ref="J5:O5"/>
    <mergeCell ref="A1:O1"/>
    <mergeCell ref="A2:O2"/>
    <mergeCell ref="A3:O3"/>
    <mergeCell ref="C5:H5"/>
  </mergeCells>
  <pageMargins left="0.7" right="0.7" top="0.75" bottom="0.75" header="0.3" footer="0.3"/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R50"/>
  <sheetViews>
    <sheetView showGridLines="0" topLeftCell="A30" zoomScale="108" workbookViewId="0">
      <selection activeCell="N25" sqref="N25"/>
    </sheetView>
  </sheetViews>
  <sheetFormatPr baseColWidth="10" defaultColWidth="9.85546875" defaultRowHeight="11.1" customHeight="1" x14ac:dyDescent="0.25"/>
  <cols>
    <col min="1" max="1" width="25.7109375" style="52" customWidth="1"/>
    <col min="2" max="2" width="1.7109375" style="51" customWidth="1"/>
    <col min="3" max="4" width="10.7109375" style="50" customWidth="1"/>
    <col min="5" max="5" width="9.42578125" style="50" bestFit="1" customWidth="1"/>
    <col min="6" max="6" width="1.7109375" style="50" customWidth="1"/>
    <col min="7" max="7" width="11.140625" style="50" customWidth="1"/>
    <col min="8" max="8" width="10.7109375" style="50" customWidth="1"/>
    <col min="9" max="9" width="9.85546875" style="50" customWidth="1"/>
    <col min="10" max="10" width="1.7109375" style="50" hidden="1" customWidth="1"/>
    <col min="11" max="11" width="13.42578125" style="51" customWidth="1"/>
    <col min="12" max="12" width="10.28515625" style="51" customWidth="1"/>
    <col min="13" max="14" width="11.28515625" style="51" customWidth="1"/>
    <col min="15" max="15" width="19" style="51" customWidth="1"/>
    <col min="16" max="16" width="13.5703125" style="44" customWidth="1"/>
    <col min="17" max="16384" width="9.85546875" style="44"/>
  </cols>
  <sheetData>
    <row r="1" spans="1:18" ht="11.1" customHeight="1" x14ac:dyDescent="0.25">
      <c r="A1" s="543" t="s">
        <v>14</v>
      </c>
      <c r="B1" s="543"/>
      <c r="C1" s="543"/>
      <c r="D1" s="543"/>
      <c r="E1" s="543"/>
      <c r="F1" s="543"/>
      <c r="G1" s="543"/>
      <c r="H1" s="543"/>
      <c r="I1" s="543"/>
      <c r="J1" s="543"/>
      <c r="K1" s="42"/>
      <c r="L1" s="42"/>
      <c r="M1" s="42"/>
      <c r="N1" s="43"/>
      <c r="O1" s="44"/>
      <c r="P1" s="45"/>
      <c r="Q1" s="45"/>
      <c r="R1" s="45"/>
    </row>
    <row r="2" spans="1:18" ht="15" customHeight="1" x14ac:dyDescent="0.25">
      <c r="A2" s="543" t="s">
        <v>65</v>
      </c>
      <c r="B2" s="543"/>
      <c r="C2" s="543"/>
      <c r="D2" s="543"/>
      <c r="E2" s="543"/>
      <c r="F2" s="543"/>
      <c r="G2" s="543"/>
      <c r="H2" s="543"/>
      <c r="I2" s="543"/>
      <c r="J2" s="543"/>
      <c r="K2" s="46"/>
      <c r="L2" s="46"/>
      <c r="M2" s="46"/>
      <c r="N2" s="47"/>
      <c r="O2" s="42"/>
      <c r="P2" s="48"/>
      <c r="Q2" s="48"/>
      <c r="R2" s="48"/>
    </row>
    <row r="3" spans="1:18" ht="11.1" customHeight="1" x14ac:dyDescent="0.25">
      <c r="A3" s="366"/>
      <c r="B3" s="367"/>
      <c r="C3" s="368"/>
      <c r="D3" s="368"/>
      <c r="E3" s="368"/>
      <c r="F3" s="368"/>
      <c r="G3" s="368"/>
      <c r="H3" s="368"/>
      <c r="I3" s="368"/>
      <c r="J3" s="368"/>
      <c r="K3" s="49"/>
      <c r="L3" s="49"/>
      <c r="M3" s="49"/>
      <c r="N3" s="49"/>
      <c r="O3" s="46"/>
    </row>
    <row r="4" spans="1:18" ht="15" customHeight="1" x14ac:dyDescent="0.25">
      <c r="A4" s="544" t="s">
        <v>66</v>
      </c>
      <c r="B4" s="544"/>
      <c r="C4" s="544"/>
      <c r="D4" s="544"/>
      <c r="E4" s="504"/>
      <c r="G4" s="369"/>
      <c r="H4" s="369"/>
      <c r="I4" s="369"/>
      <c r="J4" s="369"/>
    </row>
    <row r="5" spans="1:18" ht="15" customHeight="1" thickBot="1" x14ac:dyDescent="0.3">
      <c r="B5" s="50"/>
      <c r="C5" s="370" t="s">
        <v>97</v>
      </c>
      <c r="D5" s="370" t="s">
        <v>184</v>
      </c>
      <c r="E5" s="370" t="s">
        <v>164</v>
      </c>
      <c r="F5" s="371"/>
      <c r="G5" s="372"/>
      <c r="H5" s="373"/>
      <c r="I5" s="373"/>
      <c r="J5" s="373"/>
    </row>
    <row r="6" spans="1:18" ht="15" customHeight="1" x14ac:dyDescent="0.25">
      <c r="A6" s="374" t="s">
        <v>67</v>
      </c>
      <c r="B6" s="375"/>
      <c r="C6" s="376">
        <v>4.2123325268436318E-2</v>
      </c>
      <c r="D6" s="376">
        <v>1.3155937113569882E-2</v>
      </c>
      <c r="E6" s="376">
        <v>4.2123325268436318E-2</v>
      </c>
      <c r="F6" s="378"/>
      <c r="G6" s="379"/>
      <c r="H6" s="380"/>
      <c r="I6" s="380"/>
      <c r="J6" s="380"/>
      <c r="K6" s="54"/>
      <c r="L6" s="54"/>
      <c r="M6" s="55"/>
      <c r="N6" s="55"/>
      <c r="O6" s="55"/>
      <c r="P6" s="55"/>
      <c r="Q6" s="54"/>
      <c r="R6" s="54"/>
    </row>
    <row r="7" spans="1:18" ht="15" customHeight="1" x14ac:dyDescent="0.25">
      <c r="A7" s="381" t="s">
        <v>68</v>
      </c>
      <c r="B7" s="375"/>
      <c r="C7" s="382">
        <v>5.198926456919839E-2</v>
      </c>
      <c r="D7" s="382">
        <v>5.533865993583964E-3</v>
      </c>
      <c r="E7" s="382">
        <v>5.198926456919839E-2</v>
      </c>
      <c r="F7" s="378"/>
      <c r="G7" s="379"/>
      <c r="H7" s="380"/>
      <c r="I7" s="380"/>
      <c r="J7" s="380"/>
      <c r="K7" s="54"/>
      <c r="L7" s="54"/>
      <c r="M7" s="55"/>
      <c r="N7" s="55"/>
      <c r="O7" s="55"/>
      <c r="P7" s="55"/>
      <c r="Q7" s="55"/>
      <c r="R7" s="56"/>
    </row>
    <row r="8" spans="1:18" ht="15" customHeight="1" x14ac:dyDescent="0.25">
      <c r="A8" s="381" t="s">
        <v>69</v>
      </c>
      <c r="B8" s="375"/>
      <c r="C8" s="382">
        <v>4.8311999999999911E-2</v>
      </c>
      <c r="D8" s="382">
        <v>1.8149326210999073E-2</v>
      </c>
      <c r="E8" s="382">
        <v>4.8311999999999911E-2</v>
      </c>
      <c r="F8" s="378"/>
      <c r="G8" s="379"/>
      <c r="H8" s="380"/>
      <c r="I8" s="380"/>
      <c r="J8" s="380"/>
      <c r="K8" s="54"/>
      <c r="L8" s="54"/>
      <c r="M8" s="55"/>
      <c r="N8" s="55"/>
      <c r="O8" s="55"/>
      <c r="P8" s="55"/>
      <c r="Q8" s="55"/>
      <c r="R8" s="56"/>
    </row>
    <row r="9" spans="1:18" ht="15" customHeight="1" x14ac:dyDescent="0.25">
      <c r="A9" s="381" t="s">
        <v>70</v>
      </c>
      <c r="B9" s="375"/>
      <c r="C9" s="382">
        <v>1.1776362726840097</v>
      </c>
      <c r="D9" s="382">
        <v>7.8707946117023253E-2</v>
      </c>
      <c r="E9" s="382">
        <v>1.1776362726840097</v>
      </c>
      <c r="F9" s="378"/>
      <c r="G9" s="379"/>
      <c r="H9" s="380"/>
      <c r="I9" s="380"/>
      <c r="J9" s="380"/>
      <c r="K9" s="54"/>
      <c r="L9" s="54"/>
      <c r="M9" s="55"/>
      <c r="N9" s="55"/>
      <c r="O9" s="55"/>
      <c r="P9" s="55"/>
      <c r="Q9" s="55"/>
      <c r="R9" s="56"/>
    </row>
    <row r="10" spans="1:18" ht="15" customHeight="1" x14ac:dyDescent="0.25">
      <c r="A10" s="381" t="s">
        <v>71</v>
      </c>
      <c r="B10" s="383"/>
      <c r="C10" s="382">
        <v>8.4171339520420219E-3</v>
      </c>
      <c r="D10" s="382">
        <v>4.7427895705822731E-3</v>
      </c>
      <c r="E10" s="382">
        <v>8.4171339520420219E-3</v>
      </c>
      <c r="F10" s="378"/>
      <c r="G10" s="379"/>
      <c r="H10" s="380"/>
      <c r="I10" s="380"/>
      <c r="J10" s="380"/>
      <c r="K10" s="54"/>
      <c r="L10" s="54"/>
      <c r="M10" s="55"/>
      <c r="N10" s="55"/>
      <c r="O10" s="55"/>
      <c r="P10" s="55"/>
      <c r="Q10" s="55"/>
      <c r="R10" s="56"/>
    </row>
    <row r="11" spans="1:18" ht="15" customHeight="1" x14ac:dyDescent="0.25">
      <c r="A11" s="381" t="s">
        <v>72</v>
      </c>
      <c r="B11" s="383"/>
      <c r="C11" s="382">
        <v>-1.9294778888160335E-3</v>
      </c>
      <c r="D11" s="382">
        <v>-5.5398873166037088E-3</v>
      </c>
      <c r="E11" s="382">
        <v>-1.9294778888160335E-3</v>
      </c>
      <c r="F11" s="378"/>
      <c r="G11" s="379"/>
      <c r="H11" s="380"/>
      <c r="I11" s="380"/>
      <c r="J11" s="380"/>
      <c r="K11" s="54"/>
      <c r="L11" s="54"/>
      <c r="M11" s="55"/>
      <c r="N11" s="55"/>
      <c r="O11" s="55"/>
      <c r="P11" s="55"/>
      <c r="Q11" s="55"/>
      <c r="R11" s="56"/>
    </row>
    <row r="12" spans="1:18" ht="15" customHeight="1" x14ac:dyDescent="0.25">
      <c r="A12" s="381" t="s">
        <v>73</v>
      </c>
      <c r="B12" s="383"/>
      <c r="C12" s="382">
        <v>1.7000298310613893E-2</v>
      </c>
      <c r="D12" s="382">
        <v>-5.7134795683492223E-3</v>
      </c>
      <c r="E12" s="382">
        <v>1.7000298310613893E-2</v>
      </c>
      <c r="F12" s="378"/>
      <c r="G12" s="379"/>
      <c r="H12" s="380"/>
      <c r="I12" s="380"/>
      <c r="J12" s="380"/>
      <c r="K12" s="54"/>
      <c r="L12" s="54"/>
      <c r="M12" s="55"/>
      <c r="N12" s="55"/>
      <c r="O12" s="55"/>
      <c r="P12" s="55"/>
      <c r="Q12" s="55"/>
      <c r="R12" s="56"/>
    </row>
    <row r="13" spans="1:18" ht="15" customHeight="1" x14ac:dyDescent="0.25">
      <c r="A13" s="381" t="s">
        <v>74</v>
      </c>
      <c r="B13" s="383"/>
      <c r="C13" s="382">
        <v>2.8361393267358981E-2</v>
      </c>
      <c r="D13" s="382">
        <v>-1.0198095471990465E-3</v>
      </c>
      <c r="E13" s="382">
        <v>2.8361393267358981E-2</v>
      </c>
      <c r="F13" s="378"/>
      <c r="G13" s="379"/>
      <c r="H13" s="380"/>
      <c r="I13" s="380"/>
      <c r="J13" s="380"/>
      <c r="K13" s="54"/>
      <c r="L13" s="54"/>
      <c r="M13" s="55"/>
      <c r="N13" s="55"/>
      <c r="O13" s="55"/>
      <c r="P13" s="55"/>
      <c r="Q13" s="55"/>
      <c r="R13" s="56"/>
    </row>
    <row r="14" spans="1:18" ht="15" customHeight="1" thickBot="1" x14ac:dyDescent="0.3">
      <c r="A14" s="384" t="s">
        <v>75</v>
      </c>
      <c r="B14" s="385"/>
      <c r="C14" s="386">
        <v>5.490976784575996E-2</v>
      </c>
      <c r="D14" s="386">
        <v>1.1463241598154594E-2</v>
      </c>
      <c r="E14" s="386">
        <v>5.490976784575996E-2</v>
      </c>
      <c r="F14" s="377"/>
      <c r="G14" s="379"/>
      <c r="H14" s="380"/>
      <c r="I14" s="380"/>
      <c r="J14" s="380"/>
      <c r="K14" s="54"/>
      <c r="L14" s="54"/>
      <c r="M14" s="55"/>
      <c r="N14" s="55"/>
      <c r="O14" s="55"/>
      <c r="P14" s="55"/>
      <c r="Q14" s="55"/>
      <c r="R14" s="56"/>
    </row>
    <row r="15" spans="1:18" ht="9.9499999999999993" customHeight="1" x14ac:dyDescent="0.25"/>
    <row r="16" spans="1:18" ht="15" customHeight="1" x14ac:dyDescent="0.2">
      <c r="A16" s="57" t="s">
        <v>104</v>
      </c>
    </row>
    <row r="17" spans="1:9" ht="11.1" customHeight="1" x14ac:dyDescent="0.2">
      <c r="A17" s="57"/>
    </row>
    <row r="18" spans="1:9" ht="11.1" customHeight="1" x14ac:dyDescent="0.2">
      <c r="A18" s="58"/>
    </row>
    <row r="19" spans="1:9" ht="15" customHeight="1" thickBot="1" x14ac:dyDescent="0.3">
      <c r="A19" s="545" t="s">
        <v>77</v>
      </c>
      <c r="B19" s="545"/>
      <c r="C19" s="545"/>
      <c r="D19" s="545"/>
      <c r="E19" s="545"/>
      <c r="F19" s="505"/>
      <c r="G19" s="505"/>
      <c r="H19" s="505"/>
      <c r="I19" s="505"/>
    </row>
    <row r="20" spans="1:9" ht="25.5" customHeight="1" x14ac:dyDescent="0.25">
      <c r="C20" s="541" t="s">
        <v>78</v>
      </c>
      <c r="D20" s="541"/>
      <c r="E20" s="541"/>
      <c r="F20" s="387"/>
      <c r="G20" s="546" t="s">
        <v>165</v>
      </c>
      <c r="H20" s="546"/>
      <c r="I20" s="546"/>
    </row>
    <row r="21" spans="1:9" ht="22.5" customHeight="1" thickBot="1" x14ac:dyDescent="0.3">
      <c r="C21" s="370" t="s">
        <v>184</v>
      </c>
      <c r="D21" s="370" t="s">
        <v>195</v>
      </c>
      <c r="E21" s="388" t="s">
        <v>64</v>
      </c>
      <c r="F21" s="389"/>
      <c r="G21" s="370" t="s">
        <v>167</v>
      </c>
      <c r="H21" s="370" t="s">
        <v>163</v>
      </c>
      <c r="I21" s="388" t="s">
        <v>64</v>
      </c>
    </row>
    <row r="22" spans="1:9" ht="15" customHeight="1" x14ac:dyDescent="0.25">
      <c r="A22" s="374" t="s">
        <v>67</v>
      </c>
      <c r="B22" s="375"/>
      <c r="C22" s="390">
        <v>20.069066344086021</v>
      </c>
      <c r="D22" s="390">
        <v>17.581379175627244</v>
      </c>
      <c r="E22" s="391">
        <v>0.14149556434727328</v>
      </c>
      <c r="F22" s="380"/>
      <c r="G22" s="390">
        <v>18.300063495859597</v>
      </c>
      <c r="H22" s="390">
        <v>17.766512917946748</v>
      </c>
      <c r="I22" s="391">
        <v>3.0031249259604875E-2</v>
      </c>
    </row>
    <row r="23" spans="1:9" ht="15" customHeight="1" x14ac:dyDescent="0.25">
      <c r="A23" s="381" t="s">
        <v>68</v>
      </c>
      <c r="B23" s="375"/>
      <c r="C23" s="392">
        <v>4351.6961004784689</v>
      </c>
      <c r="D23" s="392">
        <v>4071.1859690893903</v>
      </c>
      <c r="E23" s="393">
        <v>6.8901330845326347E-2</v>
      </c>
      <c r="F23" s="380"/>
      <c r="G23" s="392">
        <v>4074.4356335251014</v>
      </c>
      <c r="H23" s="392">
        <v>4325.9564373971543</v>
      </c>
      <c r="I23" s="393">
        <v>-5.8142241493164049E-2</v>
      </c>
    </row>
    <row r="24" spans="1:9" ht="15" customHeight="1" x14ac:dyDescent="0.25">
      <c r="A24" s="381" t="s">
        <v>69</v>
      </c>
      <c r="B24" s="375"/>
      <c r="C24" s="392">
        <v>5.8427317206058618</v>
      </c>
      <c r="D24" s="392">
        <v>4.9534759533333341</v>
      </c>
      <c r="E24" s="393">
        <v>0.17952156741048109</v>
      </c>
      <c r="F24" s="380"/>
      <c r="G24" s="392">
        <v>5.3895384410631317</v>
      </c>
      <c r="H24" s="392">
        <v>4.9949802176555416</v>
      </c>
      <c r="I24" s="393">
        <v>7.8990948154902041E-2</v>
      </c>
    </row>
    <row r="25" spans="1:9" ht="15" customHeight="1" x14ac:dyDescent="0.25">
      <c r="A25" s="381" t="s">
        <v>70</v>
      </c>
      <c r="B25" s="375"/>
      <c r="C25" s="392">
        <v>1001.4648724082934</v>
      </c>
      <c r="D25" s="392">
        <v>448.96951754385964</v>
      </c>
      <c r="E25" s="393">
        <v>1.2305854479540712</v>
      </c>
      <c r="F25" s="380"/>
      <c r="G25" s="392">
        <v>916.28509095823347</v>
      </c>
      <c r="H25" s="392">
        <v>296.60518391939445</v>
      </c>
      <c r="I25" s="393">
        <v>2.0892416607500817</v>
      </c>
    </row>
    <row r="26" spans="1:9" ht="15" customHeight="1" x14ac:dyDescent="0.25">
      <c r="A26" s="381" t="s">
        <v>71</v>
      </c>
      <c r="B26" s="383"/>
      <c r="C26" s="392">
        <v>513.79804301075274</v>
      </c>
      <c r="D26" s="392">
        <v>534.44438709677422</v>
      </c>
      <c r="E26" s="393">
        <v>-3.8631417196047679E-2</v>
      </c>
      <c r="F26" s="380"/>
      <c r="G26" s="392">
        <v>518.22201857001608</v>
      </c>
      <c r="H26" s="392">
        <v>547.36415220174092</v>
      </c>
      <c r="I26" s="393">
        <v>-5.3240851660639965E-2</v>
      </c>
    </row>
    <row r="27" spans="1:9" ht="15" customHeight="1" x14ac:dyDescent="0.25">
      <c r="A27" s="381" t="s">
        <v>72</v>
      </c>
      <c r="B27" s="383"/>
      <c r="C27" s="392">
        <v>1</v>
      </c>
      <c r="D27" s="392">
        <v>1</v>
      </c>
      <c r="E27" s="393">
        <v>0</v>
      </c>
      <c r="F27" s="380"/>
      <c r="G27" s="392">
        <v>1</v>
      </c>
      <c r="H27" s="392">
        <v>1</v>
      </c>
      <c r="I27" s="393">
        <v>0</v>
      </c>
    </row>
    <row r="28" spans="1:9" ht="15" customHeight="1" x14ac:dyDescent="0.25">
      <c r="A28" s="381" t="s">
        <v>73</v>
      </c>
      <c r="B28" s="383"/>
      <c r="C28" s="392">
        <v>7.7165803154121866</v>
      </c>
      <c r="D28" s="392">
        <v>7.8314185909677425</v>
      </c>
      <c r="E28" s="393">
        <v>-1.4663789736383492E-2</v>
      </c>
      <c r="F28" s="380"/>
      <c r="G28" s="392">
        <v>7.7597509550117421</v>
      </c>
      <c r="H28" s="392">
        <v>7.8336458137045568</v>
      </c>
      <c r="I28" s="393">
        <v>-9.433009922856006E-3</v>
      </c>
    </row>
    <row r="29" spans="1:9" ht="15" customHeight="1" x14ac:dyDescent="0.25">
      <c r="A29" s="381" t="s">
        <v>74</v>
      </c>
      <c r="B29" s="383"/>
      <c r="C29" s="392">
        <v>36.624299999999977</v>
      </c>
      <c r="D29" s="392">
        <v>36.578923799283146</v>
      </c>
      <c r="E29" s="393">
        <v>1.2405012505511959E-3</v>
      </c>
      <c r="F29" s="380"/>
      <c r="G29" s="392">
        <v>36.62429999999997</v>
      </c>
      <c r="H29" s="392">
        <v>36.441193738479257</v>
      </c>
      <c r="I29" s="393">
        <v>5.0247053604988157E-3</v>
      </c>
    </row>
    <row r="30" spans="1:9" ht="15" customHeight="1" thickBot="1" x14ac:dyDescent="0.3">
      <c r="A30" s="384" t="s">
        <v>75</v>
      </c>
      <c r="B30" s="385"/>
      <c r="C30" s="394">
        <v>42.67480693581782</v>
      </c>
      <c r="D30" s="394">
        <v>39.534032539682549</v>
      </c>
      <c r="E30" s="395">
        <v>7.944482751620896E-2</v>
      </c>
      <c r="F30" s="380"/>
      <c r="G30" s="394">
        <v>40.212797551148959</v>
      </c>
      <c r="H30" s="394">
        <v>38.821317008364616</v>
      </c>
      <c r="I30" s="395">
        <v>3.5843208062326326E-2</v>
      </c>
    </row>
    <row r="31" spans="1:9" ht="11.1" customHeight="1" x14ac:dyDescent="0.25">
      <c r="A31" s="61"/>
      <c r="B31" s="60"/>
    </row>
    <row r="32" spans="1:9" ht="11.1" customHeight="1" x14ac:dyDescent="0.25">
      <c r="A32" s="61"/>
      <c r="B32" s="60"/>
    </row>
    <row r="33" spans="1:15" ht="15" customHeight="1" x14ac:dyDescent="0.25">
      <c r="A33" s="540" t="s">
        <v>79</v>
      </c>
      <c r="B33" s="540"/>
      <c r="C33" s="540"/>
      <c r="D33" s="540"/>
      <c r="E33" s="540"/>
      <c r="F33" s="540"/>
      <c r="G33" s="540"/>
      <c r="H33" s="540"/>
      <c r="I33" s="540"/>
    </row>
    <row r="34" spans="1:15" ht="24.75" customHeight="1" x14ac:dyDescent="0.25">
      <c r="C34" s="541" t="s">
        <v>80</v>
      </c>
      <c r="D34" s="541"/>
      <c r="E34" s="541"/>
      <c r="F34" s="396"/>
      <c r="G34" s="541" t="str">
        <f>C34</f>
        <v>Tipo de cambio de cierre                                         (moneda local por USD)</v>
      </c>
      <c r="H34" s="541"/>
      <c r="I34" s="541"/>
    </row>
    <row r="35" spans="1:15" ht="15" customHeight="1" thickBot="1" x14ac:dyDescent="0.3">
      <c r="A35" s="397"/>
      <c r="B35" s="398"/>
      <c r="C35" s="399" t="s">
        <v>188</v>
      </c>
      <c r="D35" s="399" t="s">
        <v>194</v>
      </c>
      <c r="E35" s="388" t="s">
        <v>64</v>
      </c>
      <c r="F35" s="400"/>
      <c r="G35" s="399" t="s">
        <v>181</v>
      </c>
      <c r="H35" s="399" t="s">
        <v>182</v>
      </c>
      <c r="I35" s="370" t="s">
        <v>64</v>
      </c>
    </row>
    <row r="36" spans="1:15" ht="15" customHeight="1" x14ac:dyDescent="0.25">
      <c r="A36" s="374" t="s">
        <v>67</v>
      </c>
      <c r="B36" s="398"/>
      <c r="C36" s="401">
        <v>20.2683</v>
      </c>
      <c r="D36" s="401">
        <v>16.8935</v>
      </c>
      <c r="E36" s="402">
        <v>0.1997691419776837</v>
      </c>
      <c r="F36" s="403"/>
      <c r="G36" s="401">
        <v>19.629000000000001</v>
      </c>
      <c r="H36" s="401">
        <v>17.619499999999999</v>
      </c>
      <c r="I36" s="404">
        <v>0.11404977439768449</v>
      </c>
      <c r="K36" s="43"/>
      <c r="O36" s="62"/>
    </row>
    <row r="37" spans="1:15" ht="15" customHeight="1" x14ac:dyDescent="0.25">
      <c r="A37" s="381" t="s">
        <v>68</v>
      </c>
      <c r="B37" s="405"/>
      <c r="C37" s="406">
        <v>4409.1499999999996</v>
      </c>
      <c r="D37" s="407">
        <v>3822.05</v>
      </c>
      <c r="E37" s="393">
        <v>0.15360866550673058</v>
      </c>
      <c r="F37" s="403"/>
      <c r="G37" s="407">
        <v>4164.21</v>
      </c>
      <c r="H37" s="407">
        <v>4053.76</v>
      </c>
      <c r="I37" s="393">
        <v>2.7246309598989438E-2</v>
      </c>
    </row>
    <row r="38" spans="1:15" ht="15" customHeight="1" x14ac:dyDescent="0.25">
      <c r="A38" s="381" t="s">
        <v>69</v>
      </c>
      <c r="B38" s="398"/>
      <c r="C38" s="406">
        <v>6.1923000000000004</v>
      </c>
      <c r="D38" s="407">
        <v>4.8413000000000004</v>
      </c>
      <c r="E38" s="393">
        <v>0.27905727800384184</v>
      </c>
      <c r="F38" s="403"/>
      <c r="G38" s="407">
        <v>5.4481000000000002</v>
      </c>
      <c r="H38" s="407">
        <v>5.0076000000000001</v>
      </c>
      <c r="I38" s="393">
        <v>8.7966291237319361E-2</v>
      </c>
    </row>
    <row r="39" spans="1:15" ht="15" customHeight="1" x14ac:dyDescent="0.25">
      <c r="A39" s="381" t="s">
        <v>70</v>
      </c>
      <c r="B39" s="398"/>
      <c r="C39" s="406">
        <v>1032</v>
      </c>
      <c r="D39" s="407">
        <v>808.45</v>
      </c>
      <c r="E39" s="393">
        <v>0.27651679139093321</v>
      </c>
      <c r="F39" s="403"/>
      <c r="G39" s="407">
        <v>970.5</v>
      </c>
      <c r="H39" s="407">
        <v>349.95</v>
      </c>
      <c r="I39" s="393">
        <v>1.773253321903129</v>
      </c>
      <c r="J39" s="408"/>
    </row>
    <row r="40" spans="1:15" ht="15" customHeight="1" x14ac:dyDescent="0.25">
      <c r="A40" s="381" t="s">
        <v>71</v>
      </c>
      <c r="B40" s="398"/>
      <c r="C40" s="406">
        <v>512.73</v>
      </c>
      <c r="D40" s="407">
        <v>526.88</v>
      </c>
      <c r="E40" s="393">
        <v>-2.6856210142726988E-2</v>
      </c>
      <c r="F40" s="403"/>
      <c r="G40" s="407">
        <v>522.87</v>
      </c>
      <c r="H40" s="407">
        <v>542.35</v>
      </c>
      <c r="I40" s="393">
        <v>-3.5917765280722769E-2</v>
      </c>
    </row>
    <row r="41" spans="1:15" ht="15" customHeight="1" x14ac:dyDescent="0.25">
      <c r="A41" s="381" t="s">
        <v>72</v>
      </c>
      <c r="B41" s="398"/>
      <c r="C41" s="406">
        <v>1</v>
      </c>
      <c r="D41" s="407">
        <v>1</v>
      </c>
      <c r="E41" s="393">
        <v>0</v>
      </c>
      <c r="F41" s="403"/>
      <c r="G41" s="407">
        <v>1</v>
      </c>
      <c r="H41" s="407">
        <v>1</v>
      </c>
      <c r="I41" s="393">
        <v>0</v>
      </c>
    </row>
    <row r="42" spans="1:15" ht="15" customHeight="1" x14ac:dyDescent="0.25">
      <c r="A42" s="381" t="s">
        <v>73</v>
      </c>
      <c r="B42" s="398"/>
      <c r="C42" s="406">
        <v>7.7062499999999998</v>
      </c>
      <c r="D42" s="407">
        <v>7.8270200000000001</v>
      </c>
      <c r="E42" s="393">
        <v>-1.5429882637325587E-2</v>
      </c>
      <c r="F42" s="403"/>
      <c r="G42" s="407">
        <v>7.7234800000000003</v>
      </c>
      <c r="H42" s="407">
        <v>7.8583299999999996</v>
      </c>
      <c r="I42" s="393">
        <v>-1.7160134532400506E-2</v>
      </c>
    </row>
    <row r="43" spans="1:15" ht="15" customHeight="1" x14ac:dyDescent="0.25">
      <c r="A43" s="409" t="s">
        <v>74</v>
      </c>
      <c r="B43" s="398"/>
      <c r="C43" s="406">
        <v>36.62429999999997</v>
      </c>
      <c r="D43" s="407">
        <v>36.624299999999998</v>
      </c>
      <c r="E43" s="393">
        <v>0</v>
      </c>
      <c r="F43" s="403"/>
      <c r="G43" s="407">
        <v>36.624299999999998</v>
      </c>
      <c r="H43" s="407">
        <v>36.532600000000002</v>
      </c>
      <c r="I43" s="393">
        <v>2.5100868813059396E-3</v>
      </c>
      <c r="K43" s="63"/>
      <c r="L43" s="63"/>
      <c r="M43" s="63"/>
      <c r="N43" s="63"/>
      <c r="O43" s="63"/>
    </row>
    <row r="44" spans="1:15" ht="15" customHeight="1" thickBot="1" x14ac:dyDescent="0.3">
      <c r="A44" s="410" t="s">
        <v>75</v>
      </c>
      <c r="B44" s="411"/>
      <c r="C44" s="414">
        <v>44.066000000000003</v>
      </c>
      <c r="D44" s="414">
        <v>39.021999999999998</v>
      </c>
      <c r="E44" s="412">
        <v>0.12926041720055359</v>
      </c>
      <c r="F44" s="386"/>
      <c r="G44" s="413">
        <v>41.64</v>
      </c>
      <c r="H44" s="413">
        <v>38.555999999999997</v>
      </c>
      <c r="I44" s="395">
        <v>7.9987550575785882E-2</v>
      </c>
      <c r="J44" s="50">
        <v>0</v>
      </c>
      <c r="K44" s="63"/>
      <c r="L44" s="63"/>
      <c r="M44" s="63"/>
      <c r="N44" s="63"/>
      <c r="O44" s="63"/>
    </row>
    <row r="45" spans="1:15" ht="9.9499999999999993" customHeight="1" x14ac:dyDescent="0.25">
      <c r="A45" s="53"/>
      <c r="B45" s="60"/>
      <c r="C45" s="59"/>
      <c r="D45" s="59"/>
      <c r="E45" s="64"/>
      <c r="F45" s="59"/>
      <c r="G45" s="59"/>
      <c r="H45" s="59"/>
      <c r="I45" s="64"/>
      <c r="J45" s="59"/>
      <c r="K45" s="63"/>
      <c r="L45" s="63"/>
      <c r="M45" s="63"/>
      <c r="N45" s="63"/>
      <c r="O45" s="63"/>
    </row>
    <row r="46" spans="1:15" ht="15" customHeight="1" x14ac:dyDescent="0.25">
      <c r="A46" s="542" t="s">
        <v>81</v>
      </c>
      <c r="B46" s="542"/>
      <c r="C46" s="542"/>
      <c r="D46" s="542"/>
      <c r="E46" s="542"/>
      <c r="F46" s="542"/>
      <c r="G46" s="542"/>
      <c r="H46" s="542"/>
      <c r="I46" s="542"/>
      <c r="K46" s="63"/>
      <c r="L46" s="63"/>
      <c r="M46" s="63"/>
      <c r="N46" s="63"/>
      <c r="O46" s="63"/>
    </row>
    <row r="47" spans="1:15" ht="11.1" customHeight="1" x14ac:dyDescent="0.25">
      <c r="K47" s="44"/>
      <c r="L47" s="44"/>
      <c r="M47" s="44"/>
      <c r="N47" s="44"/>
      <c r="O47" s="63"/>
    </row>
    <row r="48" spans="1:15" ht="11.1" customHeight="1" x14ac:dyDescent="0.25">
      <c r="A48" s="61"/>
      <c r="B48" s="60"/>
      <c r="K48" s="44"/>
      <c r="L48" s="44"/>
      <c r="M48" s="44"/>
      <c r="N48" s="44"/>
      <c r="O48" s="44"/>
    </row>
    <row r="49" spans="1:15" ht="11.1" customHeight="1" x14ac:dyDescent="0.25">
      <c r="A49" s="61"/>
      <c r="B49" s="60"/>
      <c r="K49" s="63"/>
      <c r="L49" s="63"/>
      <c r="M49" s="63"/>
      <c r="N49" s="63"/>
      <c r="O49" s="44"/>
    </row>
    <row r="50" spans="1:15" ht="11.1" customHeight="1" x14ac:dyDescent="0.25">
      <c r="A50" s="61"/>
      <c r="B50" s="60"/>
      <c r="O50" s="63"/>
    </row>
  </sheetData>
  <mergeCells count="10">
    <mergeCell ref="A33:I33"/>
    <mergeCell ref="C34:E34"/>
    <mergeCell ref="G34:I34"/>
    <mergeCell ref="A46:I46"/>
    <mergeCell ref="A1:J1"/>
    <mergeCell ref="A2:J2"/>
    <mergeCell ref="A4:D4"/>
    <mergeCell ref="A19:E19"/>
    <mergeCell ref="C20:E20"/>
    <mergeCell ref="G20:I20"/>
  </mergeCells>
  <pageMargins left="0.7" right="0.7" top="0.75" bottom="0.75" header="0.3" footer="0.3"/>
  <customProperties>
    <customPr name="EpmWorksheetKeyString_GUID" r:id="rId1"/>
  </customPropertie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AA50"/>
  <sheetViews>
    <sheetView showGridLines="0" topLeftCell="A9" zoomScale="110" zoomScaleNormal="80" workbookViewId="0">
      <selection activeCell="K19" sqref="K19"/>
    </sheetView>
  </sheetViews>
  <sheetFormatPr baseColWidth="10" defaultColWidth="9.85546875" defaultRowHeight="11.1" customHeight="1" x14ac:dyDescent="0.25"/>
  <cols>
    <col min="1" max="1" width="32.42578125" style="127" customWidth="1"/>
    <col min="2" max="2" width="1.7109375" style="128" customWidth="1"/>
    <col min="3" max="3" width="11.28515625" style="129" customWidth="1"/>
    <col min="4" max="4" width="13.140625" style="129" customWidth="1"/>
    <col min="5" max="5" width="13" style="129" customWidth="1"/>
    <col min="6" max="6" width="11.85546875" style="129" customWidth="1"/>
    <col min="7" max="7" width="11.28515625" style="129" customWidth="1"/>
    <col min="8" max="8" width="6.140625" style="129" customWidth="1"/>
    <col min="9" max="9" width="11.140625" style="129" customWidth="1"/>
    <col min="10" max="10" width="11.28515625" style="129" customWidth="1"/>
    <col min="11" max="11" width="12.85546875" style="129" customWidth="1"/>
    <col min="12" max="13" width="11.28515625" style="128" customWidth="1"/>
    <col min="14" max="14" width="4.140625" style="128" customWidth="1"/>
    <col min="15" max="15" width="11.28515625" style="128" customWidth="1"/>
    <col min="16" max="16" width="13.5703125" style="117" customWidth="1"/>
    <col min="17" max="17" width="12.85546875" style="117" customWidth="1"/>
    <col min="18" max="18" width="11.42578125" style="117" bestFit="1" customWidth="1"/>
    <col min="19" max="19" width="10" style="117" bestFit="1" customWidth="1"/>
    <col min="20" max="26" width="9.85546875" style="117"/>
    <col min="27" max="27" width="11.85546875" style="117" bestFit="1" customWidth="1"/>
    <col min="28" max="16384" width="9.85546875" style="117"/>
  </cols>
  <sheetData>
    <row r="1" spans="1:27" ht="15" customHeight="1" x14ac:dyDescent="0.25">
      <c r="A1" s="517" t="s">
        <v>14</v>
      </c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  <c r="P1" s="116"/>
      <c r="Q1" s="116"/>
      <c r="R1" s="116"/>
    </row>
    <row r="2" spans="1:27" ht="15" customHeight="1" x14ac:dyDescent="0.25">
      <c r="A2" s="517" t="s">
        <v>105</v>
      </c>
      <c r="B2" s="517"/>
      <c r="C2" s="517"/>
      <c r="D2" s="517"/>
      <c r="E2" s="517"/>
      <c r="F2" s="517"/>
      <c r="G2" s="517"/>
      <c r="H2" s="517"/>
      <c r="I2" s="517"/>
      <c r="J2" s="517"/>
      <c r="K2" s="517"/>
      <c r="L2" s="517"/>
      <c r="M2" s="517"/>
      <c r="N2" s="517"/>
      <c r="O2" s="517"/>
      <c r="P2" s="136"/>
      <c r="Q2" s="136"/>
      <c r="R2" s="118"/>
    </row>
    <row r="3" spans="1:27" ht="10.5" customHeight="1" x14ac:dyDescent="0.25">
      <c r="A3" s="458"/>
      <c r="B3" s="459"/>
      <c r="C3" s="460"/>
      <c r="D3" s="460"/>
      <c r="E3" s="460"/>
      <c r="F3" s="460"/>
      <c r="G3" s="460"/>
      <c r="H3" s="460"/>
      <c r="I3" s="460"/>
      <c r="J3" s="460"/>
      <c r="K3" s="460"/>
      <c r="L3" s="461"/>
      <c r="M3" s="461"/>
      <c r="N3" s="461"/>
      <c r="O3" s="461"/>
    </row>
    <row r="4" spans="1:27" ht="23.25" customHeight="1" x14ac:dyDescent="0.25">
      <c r="A4" s="549" t="s">
        <v>121</v>
      </c>
      <c r="B4" s="549"/>
      <c r="C4" s="549"/>
      <c r="D4" s="549"/>
      <c r="E4" s="549"/>
      <c r="F4" s="549"/>
      <c r="G4" s="549"/>
      <c r="H4" s="549"/>
      <c r="I4" s="549"/>
      <c r="J4" s="549"/>
      <c r="K4" s="549"/>
      <c r="L4" s="549"/>
      <c r="M4" s="549"/>
      <c r="N4" s="549"/>
      <c r="O4" s="549"/>
    </row>
    <row r="5" spans="1:27" ht="18.75" customHeight="1" thickBot="1" x14ac:dyDescent="0.3">
      <c r="A5" s="431"/>
      <c r="B5" s="101"/>
      <c r="C5" s="547" t="s">
        <v>187</v>
      </c>
      <c r="D5" s="547"/>
      <c r="E5" s="547"/>
      <c r="F5" s="547"/>
      <c r="G5" s="547"/>
      <c r="H5" s="101"/>
      <c r="I5" s="548" t="s">
        <v>196</v>
      </c>
      <c r="J5" s="548"/>
      <c r="K5" s="548"/>
      <c r="L5" s="548"/>
      <c r="M5" s="548"/>
      <c r="N5" s="432"/>
      <c r="O5" s="433" t="s">
        <v>84</v>
      </c>
    </row>
    <row r="6" spans="1:27" ht="24.75" customHeight="1" x14ac:dyDescent="0.25">
      <c r="A6" s="434"/>
      <c r="B6" s="435"/>
      <c r="C6" s="456" t="s">
        <v>86</v>
      </c>
      <c r="D6" s="456" t="s">
        <v>106</v>
      </c>
      <c r="E6" s="456" t="s">
        <v>107</v>
      </c>
      <c r="F6" s="456" t="s">
        <v>87</v>
      </c>
      <c r="G6" s="456" t="s">
        <v>82</v>
      </c>
      <c r="H6" s="101"/>
      <c r="I6" s="436" t="s">
        <v>86</v>
      </c>
      <c r="J6" s="436" t="s">
        <v>106</v>
      </c>
      <c r="K6" s="436" t="s">
        <v>107</v>
      </c>
      <c r="L6" s="436" t="s">
        <v>87</v>
      </c>
      <c r="M6" s="436" t="s">
        <v>82</v>
      </c>
      <c r="N6" s="415"/>
      <c r="O6" s="456" t="s">
        <v>64</v>
      </c>
      <c r="P6" s="119"/>
      <c r="Q6" s="119" t="str">
        <f>+A7</f>
        <v xml:space="preserve"> México</v>
      </c>
      <c r="R6" s="120">
        <f>+G7</f>
        <v>497.44339693263601</v>
      </c>
      <c r="Z6" s="119" t="s">
        <v>67</v>
      </c>
      <c r="AA6" s="120">
        <v>421.62026767494314</v>
      </c>
    </row>
    <row r="7" spans="1:27" ht="18" customHeight="1" x14ac:dyDescent="0.25">
      <c r="A7" s="491" t="s">
        <v>175</v>
      </c>
      <c r="B7" s="435"/>
      <c r="C7" s="446">
        <v>346.88684169039101</v>
      </c>
      <c r="D7" s="446">
        <v>29.108497156551998</v>
      </c>
      <c r="E7" s="446">
        <v>84.886690132383009</v>
      </c>
      <c r="F7" s="446">
        <v>36.56136795330999</v>
      </c>
      <c r="G7" s="446">
        <f t="shared" ref="G7:G16" si="0">+SUM(C7:F7)</f>
        <v>497.44339693263601</v>
      </c>
      <c r="H7" s="101"/>
      <c r="I7" s="446">
        <v>346.06440886741103</v>
      </c>
      <c r="J7" s="446">
        <v>26.408888420436</v>
      </c>
      <c r="K7" s="446">
        <v>85.848727952627016</v>
      </c>
      <c r="L7" s="446">
        <v>35.073435315487018</v>
      </c>
      <c r="M7" s="446">
        <f t="shared" ref="M7" si="1">+SUM(I7:L7)</f>
        <v>493.39546055596105</v>
      </c>
      <c r="N7" s="415"/>
      <c r="O7" s="416">
        <f t="shared" ref="O7:O14" si="2">+G7/M7-1</f>
        <v>8.2042432496516327E-3</v>
      </c>
      <c r="P7" s="119"/>
      <c r="Q7" s="117" t="s">
        <v>73</v>
      </c>
      <c r="R7" s="490">
        <f>+G8</f>
        <v>47.24848740744094</v>
      </c>
      <c r="Z7" s="119" t="s">
        <v>118</v>
      </c>
      <c r="AA7" s="120">
        <v>56.354738397873959</v>
      </c>
    </row>
    <row r="8" spans="1:27" ht="18" customHeight="1" x14ac:dyDescent="0.25">
      <c r="A8" s="438" t="s">
        <v>73</v>
      </c>
      <c r="B8" s="435"/>
      <c r="C8" s="417">
        <v>43.168977314363133</v>
      </c>
      <c r="D8" s="417">
        <v>1.4554476161627925</v>
      </c>
      <c r="E8" s="417">
        <v>0</v>
      </c>
      <c r="F8" s="417">
        <v>2.6240624769150176</v>
      </c>
      <c r="G8" s="417">
        <f>SUM(C8:F8)</f>
        <v>47.24848740744094</v>
      </c>
      <c r="H8" s="423"/>
      <c r="I8" s="417">
        <v>40.452117627345565</v>
      </c>
      <c r="J8" s="417">
        <v>1.2582366774984732</v>
      </c>
      <c r="K8" s="417">
        <v>0</v>
      </c>
      <c r="L8" s="417">
        <v>2.6864029369850471</v>
      </c>
      <c r="M8" s="417">
        <f>SUM(I8:L8)</f>
        <v>44.396757241829086</v>
      </c>
      <c r="N8" s="415"/>
      <c r="O8" s="418">
        <f t="shared" si="2"/>
        <v>6.4232848135247433E-2</v>
      </c>
      <c r="P8" s="119"/>
      <c r="Q8" s="119" t="str">
        <f>+A9</f>
        <v>Centroamérica Sur</v>
      </c>
      <c r="R8" s="120">
        <f>+G9</f>
        <v>44.914540075904966</v>
      </c>
      <c r="Z8" s="121" t="s">
        <v>68</v>
      </c>
      <c r="AA8" s="122">
        <v>60.386502522772929</v>
      </c>
    </row>
    <row r="9" spans="1:27" ht="18" customHeight="1" thickBot="1" x14ac:dyDescent="0.3">
      <c r="A9" s="439" t="s">
        <v>158</v>
      </c>
      <c r="B9" s="435"/>
      <c r="C9" s="419">
        <v>37.506922916014958</v>
      </c>
      <c r="D9" s="419">
        <v>1.9131325844390001</v>
      </c>
      <c r="E9" s="419">
        <v>0.89373088237217335</v>
      </c>
      <c r="F9" s="419">
        <v>4.6007536930788326</v>
      </c>
      <c r="G9" s="419">
        <f>+SUM(C9:F9)</f>
        <v>44.914540075904966</v>
      </c>
      <c r="H9" s="101"/>
      <c r="I9" s="419">
        <v>35.541268304221923</v>
      </c>
      <c r="J9" s="419">
        <v>1.9897525544839991</v>
      </c>
      <c r="K9" s="451">
        <v>0.87721849826048781</v>
      </c>
      <c r="L9" s="419">
        <v>4.7013650386725114</v>
      </c>
      <c r="M9" s="419">
        <f>+SUM(I9:L9)</f>
        <v>43.109604395638925</v>
      </c>
      <c r="N9" s="415"/>
      <c r="O9" s="420">
        <f t="shared" si="2"/>
        <v>4.1868528036147712E-2</v>
      </c>
      <c r="P9" s="119"/>
      <c r="Q9" s="121" t="str">
        <f>+A11</f>
        <v>Colombia</v>
      </c>
      <c r="R9" s="122">
        <f>+G11</f>
        <v>91.621570931304021</v>
      </c>
      <c r="Z9" s="121" t="s">
        <v>69</v>
      </c>
      <c r="AA9" s="122">
        <v>212.42395912885635</v>
      </c>
    </row>
    <row r="10" spans="1:27" ht="18" customHeight="1" thickBot="1" x14ac:dyDescent="0.3">
      <c r="A10" s="440" t="s">
        <v>5</v>
      </c>
      <c r="B10" s="441"/>
      <c r="C10" s="421">
        <v>427.5627419207691</v>
      </c>
      <c r="D10" s="421">
        <v>32.477077357153789</v>
      </c>
      <c r="E10" s="421">
        <v>85.780421014755177</v>
      </c>
      <c r="F10" s="421">
        <v>43.78618412330384</v>
      </c>
      <c r="G10" s="422">
        <f t="shared" si="0"/>
        <v>589.60642441598202</v>
      </c>
      <c r="H10" s="423"/>
      <c r="I10" s="421">
        <v>422.05779479897853</v>
      </c>
      <c r="J10" s="421">
        <v>29.656877652418473</v>
      </c>
      <c r="K10" s="424">
        <v>86.725946450887506</v>
      </c>
      <c r="L10" s="421">
        <v>42.461203291144578</v>
      </c>
      <c r="M10" s="421">
        <f t="shared" ref="M10:M16" si="3">+SUM(I10:L10)</f>
        <v>580.9018221934291</v>
      </c>
      <c r="N10" s="425"/>
      <c r="O10" s="426">
        <f t="shared" si="2"/>
        <v>1.4984635768028998E-2</v>
      </c>
      <c r="P10" s="119"/>
      <c r="Q10" s="121" t="str">
        <f>+A12</f>
        <v xml:space="preserve"> Brasil (3)</v>
      </c>
      <c r="R10" s="122">
        <f>+G12</f>
        <v>329.60000789499998</v>
      </c>
      <c r="Z10" s="121" t="s">
        <v>119</v>
      </c>
      <c r="AA10" s="122">
        <v>34.7119140759213</v>
      </c>
    </row>
    <row r="11" spans="1:27" ht="18" customHeight="1" x14ac:dyDescent="0.25">
      <c r="A11" s="437" t="s">
        <v>68</v>
      </c>
      <c r="B11" s="442"/>
      <c r="C11" s="450">
        <v>71.367470658334014</v>
      </c>
      <c r="D11" s="450">
        <v>10.015217571903996</v>
      </c>
      <c r="E11" s="450">
        <v>3.6868765495900018</v>
      </c>
      <c r="F11" s="450">
        <v>6.552006151476002</v>
      </c>
      <c r="G11" s="446">
        <f t="shared" si="0"/>
        <v>91.621570931304021</v>
      </c>
      <c r="H11" s="101"/>
      <c r="I11" s="450">
        <v>70.869121783532009</v>
      </c>
      <c r="J11" s="450">
        <v>10.169938715770991</v>
      </c>
      <c r="K11" s="450">
        <v>3.4658550850140029</v>
      </c>
      <c r="L11" s="450">
        <v>7.37528893730099</v>
      </c>
      <c r="M11" s="450">
        <f>+SUM(I11:L11)</f>
        <v>91.880204521617998</v>
      </c>
      <c r="N11" s="415"/>
      <c r="O11" s="427">
        <f t="shared" si="2"/>
        <v>-2.8149000283638204E-3</v>
      </c>
      <c r="P11" s="119"/>
      <c r="Q11" s="121" t="str">
        <f>+A13</f>
        <v>Argentina</v>
      </c>
      <c r="R11" s="122">
        <f>+G13</f>
        <v>52.56170065981771</v>
      </c>
      <c r="Z11" s="121" t="s">
        <v>120</v>
      </c>
      <c r="AA11" s="122">
        <v>10.583861874763684</v>
      </c>
    </row>
    <row r="12" spans="1:27" ht="18" customHeight="1" x14ac:dyDescent="0.25">
      <c r="A12" s="443" t="s">
        <v>176</v>
      </c>
      <c r="B12" s="442"/>
      <c r="C12" s="428">
        <v>274.52299241900005</v>
      </c>
      <c r="D12" s="428">
        <v>24.572985721999988</v>
      </c>
      <c r="E12" s="428">
        <v>2.8048968439999999</v>
      </c>
      <c r="F12" s="428">
        <v>27.699132909999975</v>
      </c>
      <c r="G12" s="428">
        <f t="shared" si="0"/>
        <v>329.60000789499998</v>
      </c>
      <c r="H12" s="101"/>
      <c r="I12" s="446">
        <v>266.38450105799996</v>
      </c>
      <c r="J12" s="446">
        <v>22.396586702000011</v>
      </c>
      <c r="K12" s="446">
        <v>3.1787359569999998</v>
      </c>
      <c r="L12" s="446">
        <v>26.015307807000017</v>
      </c>
      <c r="M12" s="446">
        <f t="shared" si="3"/>
        <v>317.97513152400001</v>
      </c>
      <c r="N12" s="415"/>
      <c r="O12" s="418">
        <f t="shared" si="2"/>
        <v>3.6559074023443161E-2</v>
      </c>
      <c r="P12" s="119"/>
      <c r="Q12" s="121" t="str">
        <f>+A14</f>
        <v>Uruguay</v>
      </c>
      <c r="R12" s="122">
        <f>+G14</f>
        <v>15.698073438670043</v>
      </c>
    </row>
    <row r="13" spans="1:27" ht="18" customHeight="1" x14ac:dyDescent="0.25">
      <c r="A13" s="444" t="s">
        <v>70</v>
      </c>
      <c r="B13" s="442"/>
      <c r="C13" s="428">
        <v>39.037625411722388</v>
      </c>
      <c r="D13" s="428">
        <v>7.0791773280316637</v>
      </c>
      <c r="E13" s="428">
        <v>1.8826081182500001</v>
      </c>
      <c r="F13" s="428">
        <v>4.5622898018136624</v>
      </c>
      <c r="G13" s="428">
        <f t="shared" si="0"/>
        <v>52.56170065981771</v>
      </c>
      <c r="H13" s="101"/>
      <c r="I13" s="428">
        <v>37.771332022580062</v>
      </c>
      <c r="J13" s="428">
        <v>6.5751498220648585</v>
      </c>
      <c r="K13" s="428">
        <v>1.87903749516</v>
      </c>
      <c r="L13" s="428">
        <v>4.8472029149878697</v>
      </c>
      <c r="M13" s="428">
        <f t="shared" si="3"/>
        <v>51.072722254792787</v>
      </c>
      <c r="N13" s="415"/>
      <c r="O13" s="418">
        <f t="shared" si="2"/>
        <v>2.9154083418476695E-2</v>
      </c>
      <c r="P13" s="119"/>
      <c r="Q13" s="119"/>
      <c r="R13" s="123"/>
    </row>
    <row r="14" spans="1:27" ht="18" customHeight="1" thickBot="1" x14ac:dyDescent="0.3">
      <c r="A14" s="445" t="s">
        <v>75</v>
      </c>
      <c r="B14" s="442"/>
      <c r="C14" s="428">
        <v>12.447418316004427</v>
      </c>
      <c r="D14" s="428">
        <v>2.1138307054195171</v>
      </c>
      <c r="E14" s="428">
        <v>0</v>
      </c>
      <c r="F14" s="428">
        <v>1.1368244172460995</v>
      </c>
      <c r="G14" s="428">
        <f t="shared" si="0"/>
        <v>15.698073438670043</v>
      </c>
      <c r="H14" s="101"/>
      <c r="I14" s="428">
        <v>12.003341353398232</v>
      </c>
      <c r="J14" s="428">
        <v>1.6582787511315846</v>
      </c>
      <c r="K14" s="428">
        <v>0</v>
      </c>
      <c r="L14" s="428">
        <v>0.75756257933118609</v>
      </c>
      <c r="M14" s="428">
        <f t="shared" si="3"/>
        <v>14.419182683861003</v>
      </c>
      <c r="N14" s="415"/>
      <c r="O14" s="418">
        <f t="shared" si="2"/>
        <v>8.8693706352751089E-2</v>
      </c>
      <c r="P14" s="119"/>
      <c r="Q14" s="119"/>
      <c r="R14" s="123"/>
    </row>
    <row r="15" spans="1:27" ht="18" customHeight="1" thickBot="1" x14ac:dyDescent="0.3">
      <c r="A15" s="440" t="s">
        <v>6</v>
      </c>
      <c r="B15" s="441"/>
      <c r="C15" s="422">
        <v>397.37550680506087</v>
      </c>
      <c r="D15" s="422">
        <v>43.781211327355166</v>
      </c>
      <c r="E15" s="422">
        <v>8.3743815118400011</v>
      </c>
      <c r="F15" s="422">
        <v>39.950253280535733</v>
      </c>
      <c r="G15" s="422">
        <f t="shared" si="0"/>
        <v>489.48135292479174</v>
      </c>
      <c r="H15" s="423"/>
      <c r="I15" s="422">
        <v>387.02829621751027</v>
      </c>
      <c r="J15" s="422">
        <v>40.799953990967445</v>
      </c>
      <c r="K15" s="422">
        <v>8.5236285371740035</v>
      </c>
      <c r="L15" s="422">
        <v>38.995362238620061</v>
      </c>
      <c r="M15" s="422">
        <f t="shared" si="3"/>
        <v>475.34724098427171</v>
      </c>
      <c r="N15" s="425"/>
      <c r="O15" s="426">
        <f>+G15/M15-1</f>
        <v>2.9734288372545103E-2</v>
      </c>
      <c r="P15" s="119"/>
      <c r="Q15" s="119"/>
      <c r="R15" s="123"/>
    </row>
    <row r="16" spans="1:27" ht="19.149999999999999" customHeight="1" thickBot="1" x14ac:dyDescent="0.3">
      <c r="A16" s="457" t="s">
        <v>83</v>
      </c>
      <c r="B16" s="462"/>
      <c r="C16" s="429">
        <f>+C10+C15</f>
        <v>824.93824872582991</v>
      </c>
      <c r="D16" s="429">
        <f>+D10+D15</f>
        <v>76.258288684508955</v>
      </c>
      <c r="E16" s="429">
        <f>+E10+E15</f>
        <v>94.154802526595176</v>
      </c>
      <c r="F16" s="429">
        <f>+F10+F15</f>
        <v>83.736437403839574</v>
      </c>
      <c r="G16" s="429">
        <f t="shared" si="0"/>
        <v>1079.0877773407735</v>
      </c>
      <c r="H16" s="101"/>
      <c r="I16" s="429">
        <f>+I10+I15</f>
        <v>809.08609101648881</v>
      </c>
      <c r="J16" s="429">
        <f>+J10+J15</f>
        <v>70.456831643385925</v>
      </c>
      <c r="K16" s="429">
        <f>+K10+K15</f>
        <v>95.249574988061511</v>
      </c>
      <c r="L16" s="429">
        <f>+L10+L15</f>
        <v>81.456565529764646</v>
      </c>
      <c r="M16" s="429">
        <f t="shared" si="3"/>
        <v>1056.2490631777009</v>
      </c>
      <c r="N16" s="415"/>
      <c r="O16" s="430">
        <f>+G16/M16-1</f>
        <v>2.1622470456317266E-2</v>
      </c>
      <c r="P16" s="119"/>
      <c r="Q16" s="119"/>
      <c r="R16" s="123"/>
    </row>
    <row r="17" spans="1:27" ht="15" customHeight="1" x14ac:dyDescent="0.25">
      <c r="A17" s="124"/>
      <c r="B17" s="124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19"/>
      <c r="Q17" s="119"/>
      <c r="R17" s="123"/>
    </row>
    <row r="18" spans="1:27" ht="15" customHeight="1" x14ac:dyDescent="0.2">
      <c r="A18" s="126" t="s">
        <v>122</v>
      </c>
      <c r="B18" s="124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19"/>
      <c r="Q18" s="119"/>
      <c r="R18" s="123"/>
    </row>
    <row r="19" spans="1:27" ht="17.25" customHeight="1" x14ac:dyDescent="0.2">
      <c r="A19" s="126" t="s">
        <v>123</v>
      </c>
      <c r="B19" s="124"/>
      <c r="C19" s="125"/>
      <c r="D19" s="125"/>
      <c r="E19" s="125"/>
      <c r="F19" s="125"/>
      <c r="G19" s="125"/>
      <c r="H19" s="125"/>
      <c r="I19" s="125"/>
      <c r="J19" s="125"/>
      <c r="K19" s="125">
        <v>12.946845999941999</v>
      </c>
      <c r="L19" s="125"/>
      <c r="M19" s="125"/>
      <c r="N19" s="125"/>
      <c r="O19" s="125"/>
    </row>
    <row r="20" spans="1:27" ht="23.25" customHeight="1" x14ac:dyDescent="0.25"/>
    <row r="21" spans="1:27" ht="18" customHeight="1" x14ac:dyDescent="0.25">
      <c r="A21" s="454" t="s">
        <v>124</v>
      </c>
      <c r="B21" s="455"/>
      <c r="C21" s="455"/>
      <c r="D21" s="455"/>
      <c r="E21" s="455"/>
      <c r="F21" s="455"/>
      <c r="G21" s="455"/>
      <c r="H21" s="455"/>
      <c r="I21" s="455"/>
      <c r="J21" s="455"/>
      <c r="K21" s="455"/>
      <c r="L21" s="455"/>
      <c r="M21" s="455"/>
      <c r="N21" s="455"/>
      <c r="O21" s="455"/>
    </row>
    <row r="22" spans="1:27" ht="18" customHeight="1" thickBot="1" x14ac:dyDescent="0.3">
      <c r="A22" s="431"/>
      <c r="B22" s="101"/>
      <c r="C22" s="547" t="str">
        <f>+C5</f>
        <v>4T 2024</v>
      </c>
      <c r="D22" s="547"/>
      <c r="E22" s="547"/>
      <c r="F22" s="547"/>
      <c r="G22" s="547"/>
      <c r="H22" s="101"/>
      <c r="I22" s="548" t="str">
        <f>+I5</f>
        <v>4T 2023</v>
      </c>
      <c r="J22" s="548"/>
      <c r="K22" s="548"/>
      <c r="L22" s="548"/>
      <c r="M22" s="548"/>
      <c r="N22" s="432"/>
      <c r="O22" s="433" t="str">
        <f>+O5</f>
        <v>A/A</v>
      </c>
      <c r="P22" s="119"/>
      <c r="Q22" s="119" t="str">
        <f>+A24</f>
        <v xml:space="preserve"> México</v>
      </c>
      <c r="R22" s="120">
        <f>+G24</f>
        <v>2404.7379671459998</v>
      </c>
      <c r="S22" s="130">
        <f>+R22/$R$29</f>
        <v>0.37310187048110904</v>
      </c>
      <c r="Z22" s="119" t="str">
        <f t="shared" ref="Z22:Z27" si="4">+Z6</f>
        <v>México</v>
      </c>
      <c r="AA22" s="120">
        <v>2223.1484408595752</v>
      </c>
    </row>
    <row r="23" spans="1:27" ht="18" customHeight="1" x14ac:dyDescent="0.25">
      <c r="A23" s="434"/>
      <c r="B23" s="435"/>
      <c r="C23" s="456" t="s">
        <v>86</v>
      </c>
      <c r="D23" s="550" t="s">
        <v>125</v>
      </c>
      <c r="E23" s="550"/>
      <c r="F23" s="456" t="s">
        <v>87</v>
      </c>
      <c r="G23" s="456" t="s">
        <v>82</v>
      </c>
      <c r="H23" s="101"/>
      <c r="I23" s="436" t="s">
        <v>86</v>
      </c>
      <c r="J23" s="550" t="s">
        <v>125</v>
      </c>
      <c r="K23" s="550"/>
      <c r="L23" s="436" t="s">
        <v>87</v>
      </c>
      <c r="M23" s="436" t="s">
        <v>82</v>
      </c>
      <c r="N23" s="415"/>
      <c r="O23" s="456" t="s">
        <v>64</v>
      </c>
      <c r="P23" s="119"/>
      <c r="Q23" s="117" t="s">
        <v>73</v>
      </c>
      <c r="R23" s="490">
        <f>G25</f>
        <v>352.45861097619627</v>
      </c>
      <c r="Z23" s="119" t="str">
        <f t="shared" si="4"/>
        <v xml:space="preserve">Centroamérica </v>
      </c>
      <c r="AA23" s="120">
        <v>465.26012466113332</v>
      </c>
    </row>
    <row r="24" spans="1:27" s="131" customFormat="1" ht="18" customHeight="1" x14ac:dyDescent="0.25">
      <c r="A24" s="491" t="s">
        <v>175</v>
      </c>
      <c r="B24" s="435"/>
      <c r="C24" s="446">
        <v>1936.9835986665537</v>
      </c>
      <c r="D24" s="551">
        <v>208.59672221599999</v>
      </c>
      <c r="E24" s="551"/>
      <c r="F24" s="446">
        <v>259.15764626344605</v>
      </c>
      <c r="G24" s="446">
        <f t="shared" ref="G24:G32" si="5">C24+D24+F24</f>
        <v>2404.7379671459998</v>
      </c>
      <c r="H24" s="101"/>
      <c r="I24" s="446">
        <v>1900.6879342874527</v>
      </c>
      <c r="J24" s="551">
        <v>190.66939251831499</v>
      </c>
      <c r="K24" s="551"/>
      <c r="L24" s="446">
        <v>243.84149525705899</v>
      </c>
      <c r="M24" s="446">
        <f t="shared" ref="M24:M32" si="6">I24+J24+L24</f>
        <v>2335.1988220628264</v>
      </c>
      <c r="N24" s="415"/>
      <c r="O24" s="416">
        <f t="shared" ref="O24:O31" si="7">+G24/M24-1</f>
        <v>2.9778682836840931E-2</v>
      </c>
      <c r="P24" s="121"/>
      <c r="Q24" s="119" t="str">
        <f>+A26</f>
        <v>Centroamérica Sur</v>
      </c>
      <c r="R24" s="120">
        <f>+G26</f>
        <v>334.53477940906089</v>
      </c>
      <c r="Z24" s="119" t="str">
        <f t="shared" si="4"/>
        <v>Colombia</v>
      </c>
      <c r="AA24" s="122">
        <v>457.78916325243694</v>
      </c>
    </row>
    <row r="25" spans="1:27" ht="18" customHeight="1" x14ac:dyDescent="0.25">
      <c r="A25" s="438" t="s">
        <v>73</v>
      </c>
      <c r="B25" s="435"/>
      <c r="C25" s="508">
        <v>317.87413659474521</v>
      </c>
      <c r="D25" s="553">
        <v>13.980532999980001</v>
      </c>
      <c r="E25" s="553">
        <v>216.32425384993297</v>
      </c>
      <c r="F25" s="508">
        <v>20.603941381471007</v>
      </c>
      <c r="G25" s="492">
        <f t="shared" si="5"/>
        <v>352.45861097619627</v>
      </c>
      <c r="H25" s="423"/>
      <c r="I25" s="508">
        <v>293.41760873723712</v>
      </c>
      <c r="J25" s="553">
        <v>12.946845999941999</v>
      </c>
      <c r="K25" s="553">
        <v>216.32425384993297</v>
      </c>
      <c r="L25" s="508">
        <v>21.854289574122998</v>
      </c>
      <c r="M25" s="492">
        <f t="shared" si="6"/>
        <v>328.21874431130215</v>
      </c>
      <c r="N25" s="415"/>
      <c r="O25" s="418">
        <f t="shared" si="7"/>
        <v>7.3852779845820171E-2</v>
      </c>
      <c r="P25" s="119"/>
      <c r="Q25" s="121" t="str">
        <f>+A28</f>
        <v>Colombia</v>
      </c>
      <c r="R25" s="122">
        <f>+G28</f>
        <v>661.72141571204099</v>
      </c>
      <c r="Z25" s="119" t="str">
        <f t="shared" si="4"/>
        <v>Brasil</v>
      </c>
      <c r="AA25" s="122">
        <v>1435.6856428589988</v>
      </c>
    </row>
    <row r="26" spans="1:27" ht="18" customHeight="1" thickBot="1" x14ac:dyDescent="0.3">
      <c r="A26" s="439" t="s">
        <v>158</v>
      </c>
      <c r="B26" s="435"/>
      <c r="C26" s="451">
        <v>269.456440361609</v>
      </c>
      <c r="D26" s="552">
        <v>12.648609998724</v>
      </c>
      <c r="E26" s="552"/>
      <c r="F26" s="447">
        <v>52.429729048727893</v>
      </c>
      <c r="G26" s="447">
        <f t="shared" si="5"/>
        <v>334.53477940906089</v>
      </c>
      <c r="H26" s="101"/>
      <c r="I26" s="447">
        <v>251.05434777255692</v>
      </c>
      <c r="J26" s="552">
        <v>13.243467000606</v>
      </c>
      <c r="K26" s="552"/>
      <c r="L26" s="447">
        <v>53.983823406751952</v>
      </c>
      <c r="M26" s="447">
        <f t="shared" si="6"/>
        <v>318.28163817991492</v>
      </c>
      <c r="N26" s="415"/>
      <c r="O26" s="420">
        <f t="shared" si="7"/>
        <v>5.106528080629813E-2</v>
      </c>
      <c r="P26" s="119"/>
      <c r="Q26" s="121" t="str">
        <f>+A29</f>
        <v xml:space="preserve"> Brasil (3)</v>
      </c>
      <c r="R26" s="122">
        <f>+G29</f>
        <v>2349.7692150440002</v>
      </c>
      <c r="Z26" s="119" t="str">
        <f t="shared" si="4"/>
        <v xml:space="preserve">Argentina </v>
      </c>
      <c r="AA26" s="122">
        <v>203.98149106</v>
      </c>
    </row>
    <row r="27" spans="1:27" ht="18" customHeight="1" thickBot="1" x14ac:dyDescent="0.3">
      <c r="A27" s="440" t="str">
        <f>+A10</f>
        <v>México y Centroamérica</v>
      </c>
      <c r="B27" s="441"/>
      <c r="C27" s="448">
        <v>2524.3141756229079</v>
      </c>
      <c r="D27" s="554">
        <v>235.22586521470399</v>
      </c>
      <c r="E27" s="554"/>
      <c r="F27" s="449">
        <v>332.19131669364492</v>
      </c>
      <c r="G27" s="449">
        <f t="shared" si="5"/>
        <v>3091.7313575312564</v>
      </c>
      <c r="H27" s="423"/>
      <c r="I27" s="448">
        <v>2445.1598907972466</v>
      </c>
      <c r="J27" s="555">
        <v>216.859705518863</v>
      </c>
      <c r="K27" s="555"/>
      <c r="L27" s="449">
        <v>319.67960823793396</v>
      </c>
      <c r="M27" s="449">
        <f t="shared" si="6"/>
        <v>2981.6992045540437</v>
      </c>
      <c r="N27" s="425"/>
      <c r="O27" s="426">
        <f t="shared" si="7"/>
        <v>3.690249935645995E-2</v>
      </c>
      <c r="P27" s="119"/>
      <c r="Q27" s="121" t="str">
        <f>+A30</f>
        <v>Argentina</v>
      </c>
      <c r="R27" s="122">
        <f>+G30</f>
        <v>266.97890599999999</v>
      </c>
      <c r="Z27" s="119" t="str">
        <f t="shared" si="4"/>
        <v xml:space="preserve">Uruguay </v>
      </c>
      <c r="AA27" s="122">
        <v>54.994346000000007</v>
      </c>
    </row>
    <row r="28" spans="1:27" ht="18" customHeight="1" x14ac:dyDescent="0.25">
      <c r="A28" s="437" t="str">
        <f>+A11</f>
        <v>Colombia</v>
      </c>
      <c r="B28" s="442"/>
      <c r="C28" s="446">
        <v>510.96097842179393</v>
      </c>
      <c r="D28" s="551">
        <v>101.36970100362301</v>
      </c>
      <c r="E28" s="551"/>
      <c r="F28" s="450">
        <v>49.390736286623991</v>
      </c>
      <c r="G28" s="450">
        <f t="shared" si="5"/>
        <v>661.72141571204099</v>
      </c>
      <c r="H28" s="101"/>
      <c r="I28" s="446">
        <v>513.47103687748302</v>
      </c>
      <c r="J28" s="556">
        <v>106.62100193858301</v>
      </c>
      <c r="K28" s="556"/>
      <c r="L28" s="450">
        <v>68.155651089098043</v>
      </c>
      <c r="M28" s="450">
        <f t="shared" si="6"/>
        <v>688.24768990516407</v>
      </c>
      <c r="N28" s="415"/>
      <c r="O28" s="427">
        <f t="shared" si="7"/>
        <v>-3.8541755507785602E-2</v>
      </c>
      <c r="P28" s="119"/>
      <c r="Q28" s="121" t="str">
        <f>+A31</f>
        <v>Uruguay</v>
      </c>
      <c r="R28" s="122">
        <f>+G31</f>
        <v>75.057512069999987</v>
      </c>
      <c r="Z28" s="119"/>
      <c r="AA28" s="123">
        <v>4840.8592086921444</v>
      </c>
    </row>
    <row r="29" spans="1:27" ht="18" customHeight="1" x14ac:dyDescent="0.25">
      <c r="A29" s="443" t="s">
        <v>176</v>
      </c>
      <c r="B29" s="442"/>
      <c r="C29" s="446">
        <v>1821.5460131220002</v>
      </c>
      <c r="D29" s="551">
        <v>213.913400854</v>
      </c>
      <c r="E29" s="551"/>
      <c r="F29" s="446">
        <v>314.30980106800007</v>
      </c>
      <c r="G29" s="446">
        <f t="shared" si="5"/>
        <v>2349.7692150440002</v>
      </c>
      <c r="H29" s="101"/>
      <c r="I29" s="446">
        <v>1705.0115370569997</v>
      </c>
      <c r="J29" s="551">
        <v>191.26718853999998</v>
      </c>
      <c r="K29" s="551"/>
      <c r="L29" s="446">
        <v>292.07008987299997</v>
      </c>
      <c r="M29" s="446">
        <f t="shared" si="6"/>
        <v>2188.3488154699999</v>
      </c>
      <c r="N29" s="415"/>
      <c r="O29" s="418">
        <f t="shared" si="7"/>
        <v>7.3763560193365052E-2</v>
      </c>
      <c r="P29" s="119"/>
      <c r="Q29" s="119"/>
      <c r="R29" s="123">
        <f>+SUM(R22:R28)</f>
        <v>6445.2584063572976</v>
      </c>
    </row>
    <row r="30" spans="1:27" ht="18" customHeight="1" x14ac:dyDescent="0.25">
      <c r="A30" s="444" t="str">
        <f>+A13</f>
        <v>Argentina</v>
      </c>
      <c r="B30" s="442"/>
      <c r="C30" s="446">
        <v>189.094916998</v>
      </c>
      <c r="D30" s="551">
        <v>40.852289999999996</v>
      </c>
      <c r="E30" s="551"/>
      <c r="F30" s="446">
        <v>37.031699002000003</v>
      </c>
      <c r="G30" s="446">
        <f t="shared" si="5"/>
        <v>266.97890599999999</v>
      </c>
      <c r="H30" s="101"/>
      <c r="I30" s="446">
        <v>182.56655900000001</v>
      </c>
      <c r="J30" s="551">
        <v>41.016499000000003</v>
      </c>
      <c r="K30" s="551"/>
      <c r="L30" s="446">
        <v>44.478338000000001</v>
      </c>
      <c r="M30" s="446">
        <f t="shared" si="6"/>
        <v>268.061396</v>
      </c>
      <c r="N30" s="415"/>
      <c r="O30" s="418">
        <f t="shared" si="7"/>
        <v>-4.0382166777942485E-3</v>
      </c>
      <c r="P30" s="119"/>
      <c r="Q30" s="119"/>
      <c r="R30" s="123"/>
    </row>
    <row r="31" spans="1:27" ht="18" customHeight="1" thickBot="1" x14ac:dyDescent="0.3">
      <c r="A31" s="445" t="str">
        <f>+A14</f>
        <v>Uruguay</v>
      </c>
      <c r="B31" s="442"/>
      <c r="C31" s="451">
        <v>57.695442069999999</v>
      </c>
      <c r="D31" s="559">
        <v>8.2776499999999995</v>
      </c>
      <c r="E31" s="559"/>
      <c r="F31" s="447">
        <v>9.0844199999999997</v>
      </c>
      <c r="G31" s="451">
        <f t="shared" si="5"/>
        <v>75.057512069999987</v>
      </c>
      <c r="H31" s="101"/>
      <c r="I31" s="451">
        <v>55.046699720000007</v>
      </c>
      <c r="J31" s="552">
        <v>6.6414090000000003</v>
      </c>
      <c r="K31" s="552"/>
      <c r="L31" s="447">
        <v>6.5127050000000004</v>
      </c>
      <c r="M31" s="451">
        <f t="shared" si="6"/>
        <v>68.200813720000014</v>
      </c>
      <c r="N31" s="415"/>
      <c r="O31" s="418">
        <f t="shared" si="7"/>
        <v>0.10053689942982658</v>
      </c>
      <c r="P31" s="119"/>
      <c r="Q31" s="119"/>
      <c r="R31" s="123"/>
    </row>
    <row r="32" spans="1:27" ht="17.45" customHeight="1" thickBot="1" x14ac:dyDescent="0.3">
      <c r="A32" s="440" t="str">
        <f>+A15</f>
        <v>Sudamérica</v>
      </c>
      <c r="B32" s="441"/>
      <c r="C32" s="448">
        <v>2579.2973506117942</v>
      </c>
      <c r="D32" s="552">
        <v>364.413041857623</v>
      </c>
      <c r="E32" s="552"/>
      <c r="F32" s="448">
        <v>409.81665635662409</v>
      </c>
      <c r="G32" s="447">
        <f t="shared" si="5"/>
        <v>3353.5270488260412</v>
      </c>
      <c r="H32" s="423"/>
      <c r="I32" s="448">
        <v>2456.0958326544828</v>
      </c>
      <c r="J32" s="555">
        <v>345.54609847858302</v>
      </c>
      <c r="K32" s="555"/>
      <c r="L32" s="449">
        <v>411.21678396209802</v>
      </c>
      <c r="M32" s="448">
        <f t="shared" si="6"/>
        <v>3212.8587150951639</v>
      </c>
      <c r="N32" s="425"/>
      <c r="O32" s="426">
        <f>+G32/M32-1</f>
        <v>4.3782919264381936E-2</v>
      </c>
    </row>
    <row r="33" spans="1:15" ht="24.95" customHeight="1" thickBot="1" x14ac:dyDescent="0.3">
      <c r="A33" s="457" t="str">
        <f>+A16</f>
        <v>TOTAL</v>
      </c>
      <c r="B33" s="462"/>
      <c r="C33" s="429">
        <f>+C32+C27</f>
        <v>5103.6115262347021</v>
      </c>
      <c r="D33" s="557">
        <f t="shared" ref="D33:E33" si="8">+D32+D27</f>
        <v>599.63890707232702</v>
      </c>
      <c r="E33" s="557">
        <f t="shared" si="8"/>
        <v>0</v>
      </c>
      <c r="F33" s="429">
        <f>+F32+F27</f>
        <v>742.00797305026902</v>
      </c>
      <c r="G33" s="452">
        <f>+G32+G27</f>
        <v>6445.2584063572976</v>
      </c>
      <c r="H33" s="101"/>
      <c r="I33" s="429">
        <f>+I32+I27</f>
        <v>4901.2557234517299</v>
      </c>
      <c r="J33" s="557">
        <f t="shared" ref="J33:K33" si="9">+J32+J27</f>
        <v>562.40580399744601</v>
      </c>
      <c r="K33" s="557">
        <f t="shared" si="9"/>
        <v>0</v>
      </c>
      <c r="L33" s="453">
        <f>+L32+L27</f>
        <v>730.89639220003198</v>
      </c>
      <c r="M33" s="429">
        <f>+M32+M27</f>
        <v>6194.5579196492072</v>
      </c>
      <c r="N33" s="415"/>
      <c r="O33" s="430">
        <f>+G33/M33-1</f>
        <v>4.0471086066184991E-2</v>
      </c>
    </row>
    <row r="34" spans="1:15" ht="18" customHeight="1" x14ac:dyDescent="0.25">
      <c r="K34" s="558"/>
      <c r="L34" s="558"/>
    </row>
    <row r="35" spans="1:15" ht="18" customHeight="1" x14ac:dyDescent="0.25">
      <c r="A35" s="454" t="s">
        <v>85</v>
      </c>
      <c r="B35" s="454"/>
      <c r="C35" s="454"/>
      <c r="D35" s="454"/>
      <c r="E35" s="454"/>
      <c r="F35" s="132"/>
      <c r="G35" s="132"/>
      <c r="H35" s="132"/>
      <c r="I35" s="132"/>
      <c r="J35" s="132"/>
      <c r="K35" s="132"/>
      <c r="L35" s="132"/>
      <c r="M35" s="132"/>
      <c r="N35" s="132"/>
      <c r="O35" s="132"/>
    </row>
    <row r="36" spans="1:15" ht="25.5" customHeight="1" thickBot="1" x14ac:dyDescent="0.3">
      <c r="A36" s="463" t="s">
        <v>9</v>
      </c>
      <c r="C36" s="510" t="str">
        <f>C22</f>
        <v>4T 2024</v>
      </c>
      <c r="D36" s="511" t="str">
        <f>I22</f>
        <v>4T 2023</v>
      </c>
      <c r="E36" s="465" t="s">
        <v>64</v>
      </c>
    </row>
    <row r="37" spans="1:15" ht="18" customHeight="1" x14ac:dyDescent="0.25">
      <c r="A37" s="466" t="s">
        <v>67</v>
      </c>
      <c r="B37" s="117"/>
      <c r="C37" s="467">
        <v>33078.470485770005</v>
      </c>
      <c r="D37" s="468">
        <v>30708.926545689999</v>
      </c>
      <c r="E37" s="134">
        <f t="shared" ref="E37:E44" si="10">+C37/D37-1</f>
        <v>7.7161405709004649E-2</v>
      </c>
    </row>
    <row r="38" spans="1:15" ht="18" customHeight="1" x14ac:dyDescent="0.25">
      <c r="A38" s="469" t="s">
        <v>73</v>
      </c>
      <c r="B38" s="117"/>
      <c r="C38" s="133">
        <v>4122.9130084576918</v>
      </c>
      <c r="D38" s="470">
        <v>3352.7190413565309</v>
      </c>
      <c r="E38" s="471">
        <f t="shared" si="10"/>
        <v>0.22972219192859522</v>
      </c>
    </row>
    <row r="39" spans="1:15" ht="18" customHeight="1" thickBot="1" x14ac:dyDescent="0.3">
      <c r="A39" s="472" t="s">
        <v>158</v>
      </c>
      <c r="B39" s="117"/>
      <c r="C39" s="473">
        <v>4338.5423138083879</v>
      </c>
      <c r="D39" s="473">
        <v>3560.2591423338959</v>
      </c>
      <c r="E39" s="474">
        <f t="shared" si="10"/>
        <v>0.21860295567257371</v>
      </c>
    </row>
    <row r="40" spans="1:15" ht="18" customHeight="1" thickBot="1" x14ac:dyDescent="0.3">
      <c r="A40" s="475" t="s">
        <v>5</v>
      </c>
      <c r="B40" s="476"/>
      <c r="C40" s="477">
        <f>+SUM(C37:C39)</f>
        <v>41539.925808036081</v>
      </c>
      <c r="D40" s="478">
        <f>+SUM(D37:D39)</f>
        <v>37621.904729380425</v>
      </c>
      <c r="E40" s="479">
        <f t="shared" si="10"/>
        <v>0.10414201797698763</v>
      </c>
    </row>
    <row r="41" spans="1:15" ht="18" customHeight="1" x14ac:dyDescent="0.25">
      <c r="A41" s="469" t="s">
        <v>68</v>
      </c>
      <c r="B41" s="117"/>
      <c r="C41" s="467">
        <v>6144.883122095117</v>
      </c>
      <c r="D41" s="468">
        <v>5094.122279775368</v>
      </c>
      <c r="E41" s="480">
        <f t="shared" si="10"/>
        <v>0.20626926182975014</v>
      </c>
    </row>
    <row r="42" spans="1:15" ht="18" customHeight="1" x14ac:dyDescent="0.25">
      <c r="A42" s="443" t="s">
        <v>177</v>
      </c>
      <c r="B42" s="117"/>
      <c r="C42" s="133">
        <v>22099.332779803346</v>
      </c>
      <c r="D42" s="470">
        <v>20124.845252328236</v>
      </c>
      <c r="E42" s="471">
        <f t="shared" si="10"/>
        <v>9.8111935904037884E-2</v>
      </c>
    </row>
    <row r="43" spans="1:15" ht="18" customHeight="1" x14ac:dyDescent="0.25">
      <c r="A43" s="443" t="s">
        <v>70</v>
      </c>
      <c r="B43" s="117"/>
      <c r="C43" s="481">
        <v>3996.1370567546496</v>
      </c>
      <c r="D43" s="470">
        <v>1932.0009012180569</v>
      </c>
      <c r="E43" s="471">
        <f t="shared" si="10"/>
        <v>1.0683929568745176</v>
      </c>
    </row>
    <row r="44" spans="1:15" ht="17.45" customHeight="1" thickBot="1" x14ac:dyDescent="0.3">
      <c r="A44" s="469" t="s">
        <v>75</v>
      </c>
      <c r="B44" s="117"/>
      <c r="C44" s="482">
        <v>1747.6918510750356</v>
      </c>
      <c r="D44" s="473">
        <v>1305.3506425947771</v>
      </c>
      <c r="E44" s="474">
        <f t="shared" si="10"/>
        <v>0.33886772951746691</v>
      </c>
    </row>
    <row r="45" spans="1:15" ht="21" customHeight="1" thickBot="1" x14ac:dyDescent="0.3">
      <c r="A45" s="483" t="s">
        <v>6</v>
      </c>
      <c r="B45" s="476"/>
      <c r="C45" s="477">
        <f>+SUM(C41:C44)</f>
        <v>33988.044809728148</v>
      </c>
      <c r="D45" s="484">
        <f>+SUM(D41:D44)</f>
        <v>28456.319075916439</v>
      </c>
      <c r="E45" s="485">
        <f>+C45/D45-1</f>
        <v>0.194393579825066</v>
      </c>
      <c r="G45" s="125"/>
    </row>
    <row r="46" spans="1:15" ht="19.899999999999999" customHeight="1" thickBot="1" x14ac:dyDescent="0.3">
      <c r="A46" s="457" t="str">
        <f>A33</f>
        <v>TOTAL</v>
      </c>
      <c r="B46" s="486"/>
      <c r="C46" s="487">
        <f>+C40+C45</f>
        <v>75527.970617764222</v>
      </c>
      <c r="D46" s="488">
        <f>+D40+D45</f>
        <v>66078.223805296861</v>
      </c>
      <c r="E46" s="489">
        <f>+C46/D46-1</f>
        <v>0.143008487036691</v>
      </c>
      <c r="F46" s="101"/>
    </row>
    <row r="47" spans="1:15" ht="11.1" customHeight="1" x14ac:dyDescent="0.25">
      <c r="C47" s="101"/>
      <c r="D47" s="101"/>
      <c r="E47" s="101"/>
      <c r="F47" s="101"/>
    </row>
    <row r="48" spans="1:15" ht="15.6" customHeight="1" x14ac:dyDescent="0.2">
      <c r="A48" s="126" t="s">
        <v>178</v>
      </c>
      <c r="C48" s="101"/>
      <c r="D48" s="101"/>
      <c r="E48" s="101"/>
    </row>
    <row r="49" spans="1:1" ht="13.9" customHeight="1" x14ac:dyDescent="0.2">
      <c r="A49" s="126" t="s">
        <v>198</v>
      </c>
    </row>
    <row r="50" spans="1:1" ht="11.1" customHeight="1" x14ac:dyDescent="0.25">
      <c r="A50" s="135"/>
    </row>
  </sheetData>
  <mergeCells count="30">
    <mergeCell ref="D33:E33"/>
    <mergeCell ref="J33:K33"/>
    <mergeCell ref="K34:L34"/>
    <mergeCell ref="D30:E30"/>
    <mergeCell ref="J30:K30"/>
    <mergeCell ref="D31:E31"/>
    <mergeCell ref="J31:K31"/>
    <mergeCell ref="D32:E32"/>
    <mergeCell ref="J32:K32"/>
    <mergeCell ref="D27:E27"/>
    <mergeCell ref="J27:K27"/>
    <mergeCell ref="D28:E28"/>
    <mergeCell ref="J28:K28"/>
    <mergeCell ref="D29:E29"/>
    <mergeCell ref="J29:K29"/>
    <mergeCell ref="D23:E23"/>
    <mergeCell ref="J23:K23"/>
    <mergeCell ref="D24:E24"/>
    <mergeCell ref="J24:K24"/>
    <mergeCell ref="D26:E26"/>
    <mergeCell ref="J26:K26"/>
    <mergeCell ref="D25:E25"/>
    <mergeCell ref="J25:K25"/>
    <mergeCell ref="C22:G22"/>
    <mergeCell ref="I22:M22"/>
    <mergeCell ref="A1:O1"/>
    <mergeCell ref="A2:O2"/>
    <mergeCell ref="A4:O4"/>
    <mergeCell ref="C5:G5"/>
    <mergeCell ref="I5:M5"/>
  </mergeCells>
  <pageMargins left="0.7" right="0.7" top="0.75" bottom="0.75" header="0.3" footer="0.3"/>
  <pageSetup orientation="portrait" r:id="rId1"/>
  <ignoredErrors>
    <ignoredError sqref="G8 M8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6717C-9792-4A28-9459-851043006A04}">
  <sheetPr>
    <tabColor rgb="FF00B050"/>
  </sheetPr>
  <dimension ref="A1:AA50"/>
  <sheetViews>
    <sheetView showGridLines="0" topLeftCell="A9" zoomScale="127" zoomScaleNormal="80" workbookViewId="0">
      <selection activeCell="C17" sqref="C17"/>
    </sheetView>
  </sheetViews>
  <sheetFormatPr baseColWidth="10" defaultColWidth="9.85546875" defaultRowHeight="11.1" customHeight="1" x14ac:dyDescent="0.25"/>
  <cols>
    <col min="1" max="1" width="32.42578125" style="127" customWidth="1"/>
    <col min="2" max="2" width="1.7109375" style="128" customWidth="1"/>
    <col min="3" max="3" width="12.28515625" style="129" customWidth="1"/>
    <col min="4" max="4" width="13.140625" style="129" customWidth="1"/>
    <col min="5" max="5" width="13" style="129" customWidth="1"/>
    <col min="6" max="6" width="11.85546875" style="129" customWidth="1"/>
    <col min="7" max="7" width="11.28515625" style="129" customWidth="1"/>
    <col min="8" max="8" width="6.140625" style="129" customWidth="1"/>
    <col min="9" max="9" width="11.140625" style="129" customWidth="1"/>
    <col min="10" max="10" width="11.28515625" style="129" customWidth="1"/>
    <col min="11" max="11" width="12.85546875" style="129" customWidth="1"/>
    <col min="12" max="13" width="11.28515625" style="128" customWidth="1"/>
    <col min="14" max="14" width="4.140625" style="128" customWidth="1"/>
    <col min="15" max="15" width="11.28515625" style="128" customWidth="1"/>
    <col min="16" max="16" width="13.5703125" style="117" customWidth="1"/>
    <col min="17" max="17" width="9.85546875" style="117"/>
    <col min="18" max="18" width="13.85546875" style="117" bestFit="1" customWidth="1"/>
    <col min="19" max="19" width="10" style="117" bestFit="1" customWidth="1"/>
    <col min="20" max="26" width="9.85546875" style="117"/>
    <col min="27" max="27" width="11.140625" style="117" bestFit="1" customWidth="1"/>
    <col min="28" max="16384" width="9.85546875" style="117"/>
  </cols>
  <sheetData>
    <row r="1" spans="1:27" ht="15" customHeight="1" x14ac:dyDescent="0.25">
      <c r="A1" s="517" t="s">
        <v>14</v>
      </c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  <c r="P1" s="116"/>
      <c r="Q1" s="116"/>
      <c r="R1" s="116"/>
    </row>
    <row r="2" spans="1:27" ht="15" customHeight="1" x14ac:dyDescent="0.25">
      <c r="A2" s="517" t="s">
        <v>180</v>
      </c>
      <c r="B2" s="517"/>
      <c r="C2" s="517"/>
      <c r="D2" s="517"/>
      <c r="E2" s="517"/>
      <c r="F2" s="517"/>
      <c r="G2" s="517"/>
      <c r="H2" s="517"/>
      <c r="I2" s="517"/>
      <c r="J2" s="517"/>
      <c r="K2" s="517"/>
      <c r="L2" s="517"/>
      <c r="M2" s="517"/>
      <c r="N2" s="517"/>
      <c r="O2" s="517"/>
      <c r="P2" s="136"/>
      <c r="Q2" s="136"/>
      <c r="R2" s="118"/>
    </row>
    <row r="3" spans="1:27" ht="10.5" customHeight="1" x14ac:dyDescent="0.25">
      <c r="A3" s="458"/>
      <c r="B3" s="459"/>
      <c r="C3" s="460"/>
      <c r="D3" s="460"/>
      <c r="E3" s="460"/>
      <c r="F3" s="460"/>
      <c r="G3" s="460"/>
      <c r="H3" s="460"/>
      <c r="I3" s="460"/>
      <c r="J3" s="460"/>
      <c r="K3" s="460"/>
      <c r="L3" s="461"/>
      <c r="M3" s="461"/>
      <c r="N3" s="461"/>
      <c r="O3" s="461"/>
    </row>
    <row r="4" spans="1:27" ht="23.25" customHeight="1" x14ac:dyDescent="0.25">
      <c r="A4" s="549" t="s">
        <v>121</v>
      </c>
      <c r="B4" s="549"/>
      <c r="C4" s="549"/>
      <c r="D4" s="549"/>
      <c r="E4" s="549"/>
      <c r="F4" s="549"/>
      <c r="G4" s="549"/>
      <c r="H4" s="549"/>
      <c r="I4" s="549"/>
      <c r="J4" s="549"/>
      <c r="K4" s="549"/>
      <c r="L4" s="549"/>
      <c r="M4" s="549"/>
      <c r="N4" s="549"/>
      <c r="O4" s="549"/>
    </row>
    <row r="5" spans="1:27" ht="18.75" customHeight="1" thickBot="1" x14ac:dyDescent="0.3">
      <c r="A5" s="431"/>
      <c r="B5" s="101"/>
      <c r="C5" s="547" t="s">
        <v>167</v>
      </c>
      <c r="D5" s="547"/>
      <c r="E5" s="547"/>
      <c r="F5" s="547"/>
      <c r="G5" s="547"/>
      <c r="H5" s="101"/>
      <c r="I5" s="548" t="s">
        <v>163</v>
      </c>
      <c r="J5" s="548"/>
      <c r="K5" s="548"/>
      <c r="L5" s="548"/>
      <c r="M5" s="548"/>
      <c r="N5" s="432"/>
      <c r="O5" s="433" t="s">
        <v>84</v>
      </c>
    </row>
    <row r="6" spans="1:27" ht="24.75" customHeight="1" x14ac:dyDescent="0.25">
      <c r="A6" s="434"/>
      <c r="B6" s="435"/>
      <c r="C6" s="456" t="s">
        <v>86</v>
      </c>
      <c r="D6" s="456" t="s">
        <v>106</v>
      </c>
      <c r="E6" s="456" t="s">
        <v>107</v>
      </c>
      <c r="F6" s="456" t="s">
        <v>87</v>
      </c>
      <c r="G6" s="456" t="s">
        <v>82</v>
      </c>
      <c r="H6" s="101"/>
      <c r="I6" s="436" t="s">
        <v>86</v>
      </c>
      <c r="J6" s="436" t="s">
        <v>106</v>
      </c>
      <c r="K6" s="436" t="s">
        <v>107</v>
      </c>
      <c r="L6" s="436" t="s">
        <v>87</v>
      </c>
      <c r="M6" s="436" t="s">
        <v>82</v>
      </c>
      <c r="N6" s="415"/>
      <c r="O6" s="456" t="s">
        <v>64</v>
      </c>
      <c r="P6" s="119"/>
      <c r="Q6" s="119" t="str">
        <f>+A7</f>
        <v xml:space="preserve"> México</v>
      </c>
      <c r="R6" s="120">
        <f>+G7</f>
        <v>2124.287360152061</v>
      </c>
      <c r="Z6" s="119" t="s">
        <v>67</v>
      </c>
      <c r="AA6" s="120">
        <v>421.62026767494314</v>
      </c>
    </row>
    <row r="7" spans="1:27" ht="18" customHeight="1" x14ac:dyDescent="0.25">
      <c r="A7" s="491" t="s">
        <v>175</v>
      </c>
      <c r="B7" s="435"/>
      <c r="C7" s="446">
        <v>1454.7708228460206</v>
      </c>
      <c r="D7" s="446">
        <v>136.1309462826201</v>
      </c>
      <c r="E7" s="446">
        <v>375.15092281224605</v>
      </c>
      <c r="F7" s="446">
        <v>158.23466821117421</v>
      </c>
      <c r="G7" s="446">
        <f t="shared" ref="G7:G16" si="0">+SUM(C7:F7)</f>
        <v>2124.287360152061</v>
      </c>
      <c r="H7" s="101"/>
      <c r="I7" s="446">
        <v>1408.717579923464</v>
      </c>
      <c r="J7" s="446">
        <v>121.67394194630599</v>
      </c>
      <c r="K7" s="446">
        <v>376.59261476019401</v>
      </c>
      <c r="L7" s="446">
        <v>145.91653009561503</v>
      </c>
      <c r="M7" s="446">
        <f t="shared" ref="M7" si="1">+SUM(I7:L7)</f>
        <v>2052.900666725579</v>
      </c>
      <c r="N7" s="415"/>
      <c r="O7" s="416">
        <f t="shared" ref="O7:O14" si="2">+G7/M7-1</f>
        <v>3.4773574086438996E-2</v>
      </c>
      <c r="P7" s="119"/>
      <c r="Q7" s="117" t="s">
        <v>73</v>
      </c>
      <c r="R7" s="490">
        <f>+G8</f>
        <v>192.79189890291823</v>
      </c>
      <c r="Z7" s="119" t="s">
        <v>118</v>
      </c>
      <c r="AA7" s="120">
        <v>56.354738397873959</v>
      </c>
    </row>
    <row r="8" spans="1:27" ht="18" customHeight="1" x14ac:dyDescent="0.25">
      <c r="A8" s="438" t="s">
        <v>73</v>
      </c>
      <c r="B8" s="435"/>
      <c r="C8" s="417">
        <v>174.01747654877553</v>
      </c>
      <c r="D8" s="417">
        <v>9.0384043511322396</v>
      </c>
      <c r="E8" s="417">
        <v>0</v>
      </c>
      <c r="F8" s="417">
        <v>9.7360180030104484</v>
      </c>
      <c r="G8" s="417">
        <f>SUM(C8:F8)</f>
        <v>192.79189890291823</v>
      </c>
      <c r="H8" s="423"/>
      <c r="I8" s="417">
        <v>157.58788989327371</v>
      </c>
      <c r="J8" s="417">
        <v>6.9645084925875018</v>
      </c>
      <c r="K8" s="417">
        <v>0</v>
      </c>
      <c r="L8" s="417">
        <v>9.6308512753512865</v>
      </c>
      <c r="M8" s="417">
        <f>+SUM(I8:L8)</f>
        <v>174.1832496612125</v>
      </c>
      <c r="N8" s="415"/>
      <c r="O8" s="418">
        <f t="shared" si="2"/>
        <v>0.10683374709049054</v>
      </c>
      <c r="P8" s="119"/>
      <c r="Q8" s="119" t="str">
        <f>+A9</f>
        <v>Centroamérica Sur</v>
      </c>
      <c r="R8" s="120">
        <f>+G9</f>
        <v>176.99009187480328</v>
      </c>
      <c r="Z8" s="121" t="s">
        <v>68</v>
      </c>
      <c r="AA8" s="122">
        <v>60.386502522772929</v>
      </c>
    </row>
    <row r="9" spans="1:27" ht="18" customHeight="1" thickBot="1" x14ac:dyDescent="0.3">
      <c r="A9" s="439" t="s">
        <v>158</v>
      </c>
      <c r="B9" s="435"/>
      <c r="C9" s="419">
        <v>145.55540925631831</v>
      </c>
      <c r="D9" s="419">
        <v>6.2967673785363765</v>
      </c>
      <c r="E9" s="419">
        <v>3.8344131724507937</v>
      </c>
      <c r="F9" s="419">
        <v>21.303502067497831</v>
      </c>
      <c r="G9" s="419">
        <f>+SUM(C9:F9)</f>
        <v>176.99009187480328</v>
      </c>
      <c r="H9" s="101"/>
      <c r="I9" s="419">
        <v>136.35493072973935</v>
      </c>
      <c r="J9" s="419">
        <v>6.8113936441319591</v>
      </c>
      <c r="K9" s="451">
        <v>2.7477208043645254</v>
      </c>
      <c r="L9" s="419">
        <v>21.784321054887226</v>
      </c>
      <c r="M9" s="419">
        <f>+SUM(I9:L9)</f>
        <v>167.69836623312304</v>
      </c>
      <c r="N9" s="415"/>
      <c r="O9" s="420">
        <f t="shared" si="2"/>
        <v>5.5407371284485363E-2</v>
      </c>
      <c r="P9" s="119"/>
      <c r="Q9" s="121" t="str">
        <f>+A11</f>
        <v>Colombia</v>
      </c>
      <c r="R9" s="122">
        <f>+G11</f>
        <v>352.347481142037</v>
      </c>
      <c r="Z9" s="121" t="s">
        <v>69</v>
      </c>
      <c r="AA9" s="122">
        <v>212.42395912885635</v>
      </c>
    </row>
    <row r="10" spans="1:27" ht="18" customHeight="1" thickBot="1" x14ac:dyDescent="0.3">
      <c r="A10" s="440" t="s">
        <v>5</v>
      </c>
      <c r="B10" s="441"/>
      <c r="C10" s="421">
        <v>1774.3437086511144</v>
      </c>
      <c r="D10" s="421">
        <v>151.46611801228872</v>
      </c>
      <c r="E10" s="421">
        <v>378.98533598469686</v>
      </c>
      <c r="F10" s="421">
        <v>189.27418828168248</v>
      </c>
      <c r="G10" s="422">
        <f t="shared" si="0"/>
        <v>2494.0693509297826</v>
      </c>
      <c r="H10" s="423"/>
      <c r="I10" s="421">
        <v>1702.6604005464769</v>
      </c>
      <c r="J10" s="421">
        <v>135.44984408302545</v>
      </c>
      <c r="K10" s="424">
        <v>379.34033556455853</v>
      </c>
      <c r="L10" s="421">
        <v>177.33170242585354</v>
      </c>
      <c r="M10" s="421">
        <f t="shared" ref="M10:M16" si="3">+SUM(I10:L10)</f>
        <v>2394.7822826199144</v>
      </c>
      <c r="N10" s="425"/>
      <c r="O10" s="426">
        <f t="shared" si="2"/>
        <v>4.1459747314168016E-2</v>
      </c>
      <c r="P10" s="119"/>
      <c r="Q10" s="121" t="str">
        <f>+A12</f>
        <v xml:space="preserve"> Brasil (3)</v>
      </c>
      <c r="R10" s="122">
        <f>+G12</f>
        <v>1159.257429154</v>
      </c>
      <c r="Z10" s="121" t="s">
        <v>119</v>
      </c>
      <c r="AA10" s="122">
        <v>34.7119140759213</v>
      </c>
    </row>
    <row r="11" spans="1:27" ht="18" customHeight="1" x14ac:dyDescent="0.25">
      <c r="A11" s="437" t="s">
        <v>68</v>
      </c>
      <c r="B11" s="442"/>
      <c r="C11" s="450">
        <v>267.85894350843603</v>
      </c>
      <c r="D11" s="450">
        <v>40.449465174381984</v>
      </c>
      <c r="E11" s="450">
        <v>15.645009263070003</v>
      </c>
      <c r="F11" s="450">
        <v>28.394063196148956</v>
      </c>
      <c r="G11" s="446">
        <f t="shared" si="0"/>
        <v>352.347481142037</v>
      </c>
      <c r="H11" s="101"/>
      <c r="I11" s="450">
        <v>264.72996759593605</v>
      </c>
      <c r="J11" s="450">
        <v>39.236844150604988</v>
      </c>
      <c r="K11" s="450">
        <v>13.955218822502003</v>
      </c>
      <c r="L11" s="450">
        <v>29.634415195927005</v>
      </c>
      <c r="M11" s="450">
        <f>+SUM(I11:L11)</f>
        <v>347.55644576497002</v>
      </c>
      <c r="N11" s="415"/>
      <c r="O11" s="427">
        <f t="shared" si="2"/>
        <v>1.3784913027643508E-2</v>
      </c>
      <c r="P11" s="119"/>
      <c r="Q11" s="121" t="str">
        <f>+A13</f>
        <v>Argentina</v>
      </c>
      <c r="R11" s="122">
        <f>+G13</f>
        <v>168.28031279994994</v>
      </c>
      <c r="Z11" s="121" t="s">
        <v>120</v>
      </c>
      <c r="AA11" s="122">
        <v>10.583861874763684</v>
      </c>
    </row>
    <row r="12" spans="1:27" ht="18" customHeight="1" x14ac:dyDescent="0.25">
      <c r="A12" s="443" t="s">
        <v>176</v>
      </c>
      <c r="B12" s="442"/>
      <c r="C12" s="428">
        <v>966.11266922200014</v>
      </c>
      <c r="D12" s="428">
        <v>83.290949641999973</v>
      </c>
      <c r="E12" s="428">
        <v>10.186344786999999</v>
      </c>
      <c r="F12" s="428">
        <v>99.667465502999974</v>
      </c>
      <c r="G12" s="428">
        <f t="shared" si="0"/>
        <v>1159.257429154</v>
      </c>
      <c r="H12" s="101"/>
      <c r="I12" s="446">
        <v>902.3516818500002</v>
      </c>
      <c r="J12" s="446">
        <v>75.200344544000004</v>
      </c>
      <c r="K12" s="446">
        <v>10.215512047000001</v>
      </c>
      <c r="L12" s="446">
        <v>87.37204324000011</v>
      </c>
      <c r="M12" s="446">
        <f t="shared" si="3"/>
        <v>1075.1395816810002</v>
      </c>
      <c r="N12" s="415"/>
      <c r="O12" s="418">
        <f t="shared" si="2"/>
        <v>7.8239001620124426E-2</v>
      </c>
      <c r="P12" s="119"/>
      <c r="Q12" s="121" t="str">
        <f>+A14</f>
        <v>Uruguay</v>
      </c>
      <c r="R12" s="122">
        <f>+G14</f>
        <v>50.687243804072999</v>
      </c>
    </row>
    <row r="13" spans="1:27" ht="18" customHeight="1" x14ac:dyDescent="0.25">
      <c r="A13" s="444" t="s">
        <v>70</v>
      </c>
      <c r="B13" s="442"/>
      <c r="C13" s="428">
        <v>126.37656277707804</v>
      </c>
      <c r="D13" s="428">
        <v>21.416845198702767</v>
      </c>
      <c r="E13" s="428">
        <v>7.07107218232</v>
      </c>
      <c r="F13" s="428">
        <v>13.415832641849143</v>
      </c>
      <c r="G13" s="428">
        <f t="shared" si="0"/>
        <v>168.28031279994994</v>
      </c>
      <c r="H13" s="101"/>
      <c r="I13" s="428">
        <v>135.09247539221883</v>
      </c>
      <c r="J13" s="428">
        <v>21.044403101177039</v>
      </c>
      <c r="K13" s="428">
        <v>5.7957722084299998</v>
      </c>
      <c r="L13" s="428">
        <v>16.760325925837762</v>
      </c>
      <c r="M13" s="428">
        <f t="shared" si="3"/>
        <v>178.69297662766365</v>
      </c>
      <c r="N13" s="415"/>
      <c r="O13" s="418">
        <f t="shared" si="2"/>
        <v>-5.8271253992316807E-2</v>
      </c>
      <c r="P13" s="119"/>
      <c r="Q13" s="119"/>
      <c r="R13" s="123"/>
    </row>
    <row r="14" spans="1:27" ht="18" customHeight="1" thickBot="1" x14ac:dyDescent="0.3">
      <c r="A14" s="445" t="s">
        <v>75</v>
      </c>
      <c r="B14" s="442"/>
      <c r="C14" s="428">
        <v>40.591202192130083</v>
      </c>
      <c r="D14" s="428">
        <v>6.9181338200333453</v>
      </c>
      <c r="E14" s="428">
        <v>0</v>
      </c>
      <c r="F14" s="428">
        <v>3.1779077919095711</v>
      </c>
      <c r="G14" s="428">
        <f t="shared" si="0"/>
        <v>50.687243804072999</v>
      </c>
      <c r="H14" s="101"/>
      <c r="I14" s="428">
        <v>40.558023389681352</v>
      </c>
      <c r="J14" s="428">
        <v>8.7496246355691802</v>
      </c>
      <c r="K14" s="428">
        <v>0</v>
      </c>
      <c r="L14" s="428">
        <v>2.3630518355150931</v>
      </c>
      <c r="M14" s="428">
        <f t="shared" si="3"/>
        <v>51.670699860765623</v>
      </c>
      <c r="N14" s="415"/>
      <c r="O14" s="418">
        <f t="shared" si="2"/>
        <v>-1.9033147593175537E-2</v>
      </c>
      <c r="P14" s="119"/>
      <c r="Q14" s="119"/>
      <c r="R14" s="123"/>
    </row>
    <row r="15" spans="1:27" ht="18" customHeight="1" thickBot="1" x14ac:dyDescent="0.3">
      <c r="A15" s="440" t="s">
        <v>6</v>
      </c>
      <c r="B15" s="441"/>
      <c r="C15" s="422">
        <v>1400.9393776996444</v>
      </c>
      <c r="D15" s="422">
        <v>152.07539383511806</v>
      </c>
      <c r="E15" s="422">
        <v>32.902426232390006</v>
      </c>
      <c r="F15" s="422">
        <v>144.65526913290765</v>
      </c>
      <c r="G15" s="422">
        <f t="shared" si="0"/>
        <v>1730.5724669000604</v>
      </c>
      <c r="H15" s="423"/>
      <c r="I15" s="422">
        <v>1342.7321482278367</v>
      </c>
      <c r="J15" s="422">
        <v>144.23121643135121</v>
      </c>
      <c r="K15" s="422">
        <v>29.966503077932003</v>
      </c>
      <c r="L15" s="422">
        <v>136.12983619727996</v>
      </c>
      <c r="M15" s="422">
        <f t="shared" si="3"/>
        <v>1653.0597039343997</v>
      </c>
      <c r="N15" s="425"/>
      <c r="O15" s="426">
        <f>+G15/M15-1</f>
        <v>4.6890479987609979E-2</v>
      </c>
      <c r="P15" s="119"/>
      <c r="Q15" s="119"/>
      <c r="R15" s="123"/>
    </row>
    <row r="16" spans="1:27" ht="19.149999999999999" customHeight="1" thickBot="1" x14ac:dyDescent="0.3">
      <c r="A16" s="457" t="s">
        <v>83</v>
      </c>
      <c r="B16" s="462"/>
      <c r="C16" s="429">
        <f>+C10+C15</f>
        <v>3175.2830863507588</v>
      </c>
      <c r="D16" s="429">
        <f>+D10+D15</f>
        <v>303.54151184740681</v>
      </c>
      <c r="E16" s="429">
        <f>+E10+E15</f>
        <v>411.88776221708684</v>
      </c>
      <c r="F16" s="429">
        <f>+F10+F15</f>
        <v>333.92945741459016</v>
      </c>
      <c r="G16" s="429">
        <f t="shared" si="0"/>
        <v>4224.6418178298427</v>
      </c>
      <c r="H16" s="101"/>
      <c r="I16" s="429">
        <f>+I10+I15</f>
        <v>3045.3925487743136</v>
      </c>
      <c r="J16" s="429">
        <f>+J10+J15</f>
        <v>279.68106051437667</v>
      </c>
      <c r="K16" s="429">
        <f>+K10+K15</f>
        <v>409.30683864249056</v>
      </c>
      <c r="L16" s="429">
        <f>+L10+L15</f>
        <v>313.46153862313349</v>
      </c>
      <c r="M16" s="429">
        <f t="shared" si="3"/>
        <v>4047.8419865543142</v>
      </c>
      <c r="N16" s="415"/>
      <c r="O16" s="430">
        <f>+G16/M16-1</f>
        <v>4.3677552597854108E-2</v>
      </c>
      <c r="P16" s="119"/>
      <c r="Q16" s="119"/>
      <c r="R16" s="123"/>
    </row>
    <row r="17" spans="1:27" ht="15" customHeight="1" x14ac:dyDescent="0.25">
      <c r="A17" s="124"/>
      <c r="B17" s="124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19"/>
      <c r="Q17" s="119"/>
      <c r="R17" s="123"/>
    </row>
    <row r="18" spans="1:27" ht="15" customHeight="1" x14ac:dyDescent="0.2">
      <c r="A18" s="126" t="s">
        <v>122</v>
      </c>
      <c r="B18" s="124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19"/>
      <c r="Q18" s="119"/>
      <c r="R18" s="123"/>
    </row>
    <row r="19" spans="1:27" ht="17.25" customHeight="1" x14ac:dyDescent="0.2">
      <c r="A19" s="126" t="s">
        <v>123</v>
      </c>
      <c r="B19" s="124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</row>
    <row r="20" spans="1:27" ht="23.25" customHeight="1" x14ac:dyDescent="0.25"/>
    <row r="21" spans="1:27" ht="18" customHeight="1" x14ac:dyDescent="0.25">
      <c r="A21" s="454" t="s">
        <v>124</v>
      </c>
      <c r="B21" s="455"/>
      <c r="C21" s="455"/>
      <c r="D21" s="455"/>
      <c r="E21" s="455"/>
      <c r="F21" s="455"/>
      <c r="G21" s="455"/>
      <c r="H21" s="455"/>
      <c r="I21" s="455"/>
      <c r="J21" s="455"/>
      <c r="K21" s="455"/>
      <c r="L21" s="455"/>
      <c r="M21" s="455"/>
      <c r="N21" s="455"/>
      <c r="O21" s="455"/>
    </row>
    <row r="22" spans="1:27" ht="18" customHeight="1" thickBot="1" x14ac:dyDescent="0.3">
      <c r="A22" s="431"/>
      <c r="B22" s="101"/>
      <c r="C22" s="547" t="str">
        <f>+C5</f>
        <v>Acumulado 2024</v>
      </c>
      <c r="D22" s="547"/>
      <c r="E22" s="547"/>
      <c r="F22" s="547"/>
      <c r="G22" s="547"/>
      <c r="H22" s="101"/>
      <c r="I22" s="548" t="str">
        <f>+I5</f>
        <v>Acumulado 2023</v>
      </c>
      <c r="J22" s="548"/>
      <c r="K22" s="548"/>
      <c r="L22" s="548"/>
      <c r="M22" s="548"/>
      <c r="N22" s="432"/>
      <c r="O22" s="433" t="str">
        <f>+O5</f>
        <v>A/A</v>
      </c>
      <c r="P22" s="119"/>
      <c r="Q22" s="119" t="str">
        <f>+A24</f>
        <v xml:space="preserve"> México</v>
      </c>
      <c r="R22" s="120">
        <f>+G24</f>
        <v>10131.881118904899</v>
      </c>
      <c r="S22" s="130">
        <f>+R22/$R$29</f>
        <v>0.40642601270190737</v>
      </c>
      <c r="Z22" s="119" t="str">
        <f t="shared" ref="Z22:Z27" si="4">+Z6</f>
        <v>México</v>
      </c>
      <c r="AA22" s="120">
        <v>2223.1484408595752</v>
      </c>
    </row>
    <row r="23" spans="1:27" ht="18" customHeight="1" x14ac:dyDescent="0.25">
      <c r="A23" s="434"/>
      <c r="B23" s="435"/>
      <c r="C23" s="456" t="s">
        <v>86</v>
      </c>
      <c r="D23" s="550" t="s">
        <v>125</v>
      </c>
      <c r="E23" s="550"/>
      <c r="F23" s="456" t="s">
        <v>87</v>
      </c>
      <c r="G23" s="456" t="s">
        <v>82</v>
      </c>
      <c r="H23" s="101"/>
      <c r="I23" s="436" t="s">
        <v>86</v>
      </c>
      <c r="J23" s="550" t="s">
        <v>125</v>
      </c>
      <c r="K23" s="550"/>
      <c r="L23" s="436" t="s">
        <v>87</v>
      </c>
      <c r="M23" s="436" t="s">
        <v>82</v>
      </c>
      <c r="N23" s="415"/>
      <c r="O23" s="456" t="s">
        <v>64</v>
      </c>
      <c r="P23" s="119"/>
      <c r="Q23" s="117" t="s">
        <v>73</v>
      </c>
      <c r="R23" s="490">
        <f>+G25</f>
        <v>1459.4794854429595</v>
      </c>
      <c r="Z23" s="119" t="str">
        <f t="shared" si="4"/>
        <v xml:space="preserve">Centroamérica </v>
      </c>
      <c r="AA23" s="120">
        <v>465.26012466113332</v>
      </c>
    </row>
    <row r="24" spans="1:27" s="131" customFormat="1" ht="18" customHeight="1" x14ac:dyDescent="0.25">
      <c r="A24" s="491" t="s">
        <v>175</v>
      </c>
      <c r="B24" s="435"/>
      <c r="C24" s="446">
        <v>8071.3814062443143</v>
      </c>
      <c r="D24" s="551">
        <v>948.30414019999989</v>
      </c>
      <c r="E24" s="551"/>
      <c r="F24" s="446">
        <v>1112.195572460585</v>
      </c>
      <c r="G24" s="446">
        <f t="shared" ref="G24:G32" si="5">C24+D24+F24</f>
        <v>10131.881118904899</v>
      </c>
      <c r="H24" s="101"/>
      <c r="I24" s="446">
        <v>7835.6671268635728</v>
      </c>
      <c r="J24" s="551">
        <v>866.37175107296105</v>
      </c>
      <c r="K24" s="551"/>
      <c r="L24" s="446">
        <v>1026.935315270546</v>
      </c>
      <c r="M24" s="446">
        <f t="shared" ref="M24:M32" si="6">I24+J24+L24</f>
        <v>9728.9741932070792</v>
      </c>
      <c r="N24" s="415"/>
      <c r="O24" s="416">
        <f t="shared" ref="O24:O31" si="7">+G24/M24-1</f>
        <v>4.1413094299205255E-2</v>
      </c>
      <c r="P24" s="121"/>
      <c r="Q24" s="119" t="str">
        <f>+A26</f>
        <v>Centroamérica Sur</v>
      </c>
      <c r="R24" s="120">
        <f>+G26</f>
        <v>1335.2193178499926</v>
      </c>
      <c r="Z24" s="119" t="str">
        <f t="shared" si="4"/>
        <v>Colombia</v>
      </c>
      <c r="AA24" s="122">
        <v>457.78916325243694</v>
      </c>
    </row>
    <row r="25" spans="1:27" ht="18" customHeight="1" x14ac:dyDescent="0.25">
      <c r="A25" s="438" t="s">
        <v>73</v>
      </c>
      <c r="B25" s="435"/>
      <c r="C25" s="508">
        <v>1299.0552838178164</v>
      </c>
      <c r="D25" s="553">
        <f>51.055754999724+13.98053299998</f>
        <v>65.036287999704001</v>
      </c>
      <c r="E25" s="553">
        <v>216.32425384993297</v>
      </c>
      <c r="F25" s="508">
        <v>95.387913625438983</v>
      </c>
      <c r="G25" s="492">
        <f>C25+D25+F25</f>
        <v>1459.4794854429595</v>
      </c>
      <c r="H25" s="423"/>
      <c r="I25" s="508">
        <v>1179.7544766103101</v>
      </c>
      <c r="J25" s="553">
        <f>43.735682000082+12.946845999942</f>
        <v>56.682528000024</v>
      </c>
      <c r="K25" s="553">
        <v>216.32425384993297</v>
      </c>
      <c r="L25" s="508">
        <v>92.114132663987007</v>
      </c>
      <c r="M25" s="492">
        <f>I25+J25+L25</f>
        <v>1328.551137274321</v>
      </c>
      <c r="N25" s="415"/>
      <c r="O25" s="418">
        <f t="shared" si="7"/>
        <v>9.8549724203505829E-2</v>
      </c>
      <c r="P25" s="119"/>
      <c r="Q25" s="121" t="str">
        <f>+A28</f>
        <v>Colombia</v>
      </c>
      <c r="R25" s="122">
        <f>+G28</f>
        <v>2592.8452019048132</v>
      </c>
      <c r="Z25" s="119" t="str">
        <f t="shared" si="4"/>
        <v>Brasil</v>
      </c>
      <c r="AA25" s="122">
        <v>1435.6856428589988</v>
      </c>
    </row>
    <row r="26" spans="1:27" ht="18" customHeight="1" thickBot="1" x14ac:dyDescent="0.3">
      <c r="A26" s="439" t="s">
        <v>158</v>
      </c>
      <c r="B26" s="435"/>
      <c r="C26" s="451">
        <v>1058.4589725532287</v>
      </c>
      <c r="D26" s="552">
        <v>56.259601001367997</v>
      </c>
      <c r="E26" s="552"/>
      <c r="F26" s="447">
        <v>220.50074429539595</v>
      </c>
      <c r="G26" s="447">
        <f t="shared" si="5"/>
        <v>1335.2193178499926</v>
      </c>
      <c r="H26" s="101"/>
      <c r="I26" s="447">
        <v>996.36116911248291</v>
      </c>
      <c r="J26" s="552">
        <v>53.846439000402007</v>
      </c>
      <c r="K26" s="552"/>
      <c r="L26" s="447">
        <v>237.14014592727386</v>
      </c>
      <c r="M26" s="447">
        <f t="shared" si="6"/>
        <v>1287.3477540401586</v>
      </c>
      <c r="N26" s="415"/>
      <c r="O26" s="420">
        <f t="shared" si="7"/>
        <v>3.7186194374904336E-2</v>
      </c>
      <c r="P26" s="119"/>
      <c r="Q26" s="121" t="str">
        <f>+A29</f>
        <v xml:space="preserve"> Brasil (3)</v>
      </c>
      <c r="R26" s="122">
        <f>+G29</f>
        <v>8286.1734676390006</v>
      </c>
      <c r="Z26" s="119" t="str">
        <f t="shared" si="4"/>
        <v xml:space="preserve">Argentina </v>
      </c>
      <c r="AA26" s="122">
        <v>203.98149106</v>
      </c>
    </row>
    <row r="27" spans="1:27" ht="18" customHeight="1" thickBot="1" x14ac:dyDescent="0.3">
      <c r="A27" s="440" t="str">
        <f>+A10</f>
        <v>México y Centroamérica</v>
      </c>
      <c r="B27" s="441"/>
      <c r="C27" s="448">
        <v>10428.895662615358</v>
      </c>
      <c r="D27" s="554">
        <v>1069.6000292010719</v>
      </c>
      <c r="E27" s="554"/>
      <c r="F27" s="449">
        <v>1428.08423038142</v>
      </c>
      <c r="G27" s="449">
        <f t="shared" si="5"/>
        <v>12926.57992219785</v>
      </c>
      <c r="H27" s="423"/>
      <c r="I27" s="448">
        <v>10011.782772586364</v>
      </c>
      <c r="J27" s="555">
        <v>976.900718073387</v>
      </c>
      <c r="K27" s="555"/>
      <c r="L27" s="449">
        <v>1356.1895938618068</v>
      </c>
      <c r="M27" s="449">
        <f t="shared" si="6"/>
        <v>12344.873084521558</v>
      </c>
      <c r="N27" s="425"/>
      <c r="O27" s="426">
        <f t="shared" si="7"/>
        <v>4.7121329939443291E-2</v>
      </c>
      <c r="P27" s="119"/>
      <c r="Q27" s="121" t="str">
        <f>+A30</f>
        <v>Argentina</v>
      </c>
      <c r="R27" s="122">
        <f>+G30</f>
        <v>877.38256885999999</v>
      </c>
      <c r="Z27" s="119" t="str">
        <f t="shared" si="4"/>
        <v xml:space="preserve">Uruguay </v>
      </c>
      <c r="AA27" s="122">
        <v>54.994346000000007</v>
      </c>
    </row>
    <row r="28" spans="1:27" ht="18" customHeight="1" x14ac:dyDescent="0.25">
      <c r="A28" s="437" t="str">
        <f>+A11</f>
        <v>Colombia</v>
      </c>
      <c r="B28" s="442"/>
      <c r="C28" s="446">
        <v>1951.0962441020752</v>
      </c>
      <c r="D28" s="551">
        <v>412.90694987328499</v>
      </c>
      <c r="E28" s="551"/>
      <c r="F28" s="450">
        <v>228.84200792945299</v>
      </c>
      <c r="G28" s="450">
        <f t="shared" si="5"/>
        <v>2592.8452019048132</v>
      </c>
      <c r="H28" s="101"/>
      <c r="I28" s="446">
        <v>1942.5270371247489</v>
      </c>
      <c r="J28" s="556">
        <v>411.81146531235299</v>
      </c>
      <c r="K28" s="556"/>
      <c r="L28" s="450">
        <v>302.16906943513902</v>
      </c>
      <c r="M28" s="450">
        <f t="shared" si="6"/>
        <v>2656.507571872241</v>
      </c>
      <c r="N28" s="415"/>
      <c r="O28" s="427">
        <f t="shared" si="7"/>
        <v>-2.3964686056799023E-2</v>
      </c>
      <c r="P28" s="119"/>
      <c r="Q28" s="121" t="str">
        <f>+A31</f>
        <v>Uruguay</v>
      </c>
      <c r="R28" s="122">
        <f>+G31</f>
        <v>246.23301923999998</v>
      </c>
      <c r="Z28" s="119"/>
      <c r="AA28" s="123">
        <v>4840.8592086921444</v>
      </c>
    </row>
    <row r="29" spans="1:27" ht="18" customHeight="1" x14ac:dyDescent="0.25">
      <c r="A29" s="443" t="s">
        <v>176</v>
      </c>
      <c r="B29" s="442"/>
      <c r="C29" s="446">
        <v>6428.1355758919999</v>
      </c>
      <c r="D29" s="551">
        <v>725.842218344</v>
      </c>
      <c r="E29" s="551"/>
      <c r="F29" s="446">
        <v>1132.195673403</v>
      </c>
      <c r="G29" s="446">
        <f t="shared" si="5"/>
        <v>8286.1734676390006</v>
      </c>
      <c r="H29" s="101"/>
      <c r="I29" s="446">
        <v>5887.6738032339999</v>
      </c>
      <c r="J29" s="551">
        <v>655.10666562999995</v>
      </c>
      <c r="K29" s="551"/>
      <c r="L29" s="446">
        <v>981.09077607199993</v>
      </c>
      <c r="M29" s="446">
        <f t="shared" si="6"/>
        <v>7523.871244936</v>
      </c>
      <c r="N29" s="415"/>
      <c r="O29" s="418">
        <f t="shared" si="7"/>
        <v>0.10131781869819667</v>
      </c>
      <c r="P29" s="119"/>
      <c r="Q29" s="119"/>
      <c r="R29" s="123">
        <f>+SUM(R22:R28)</f>
        <v>24929.214179841667</v>
      </c>
    </row>
    <row r="30" spans="1:27" ht="18" customHeight="1" x14ac:dyDescent="0.25">
      <c r="A30" s="444" t="str">
        <f>+A13</f>
        <v>Argentina</v>
      </c>
      <c r="B30" s="442"/>
      <c r="C30" s="446">
        <v>634.58566973799998</v>
      </c>
      <c r="D30" s="551">
        <v>129.38169499999998</v>
      </c>
      <c r="E30" s="551"/>
      <c r="F30" s="446">
        <v>113.41520412200001</v>
      </c>
      <c r="G30" s="446">
        <f t="shared" si="5"/>
        <v>877.38256885999999</v>
      </c>
      <c r="H30" s="101"/>
      <c r="I30" s="446">
        <v>689.841283782</v>
      </c>
      <c r="J30" s="551">
        <v>135.17085</v>
      </c>
      <c r="K30" s="551"/>
      <c r="L30" s="446">
        <v>149.34813399999999</v>
      </c>
      <c r="M30" s="446">
        <f t="shared" si="6"/>
        <v>974.36026778199994</v>
      </c>
      <c r="N30" s="415"/>
      <c r="O30" s="418">
        <f t="shared" si="7"/>
        <v>-9.9529611508848426E-2</v>
      </c>
      <c r="P30" s="119"/>
      <c r="Q30" s="119"/>
      <c r="R30" s="123"/>
    </row>
    <row r="31" spans="1:27" ht="18" customHeight="1" thickBot="1" x14ac:dyDescent="0.3">
      <c r="A31" s="445" t="str">
        <f>+A14</f>
        <v>Uruguay</v>
      </c>
      <c r="B31" s="442"/>
      <c r="C31" s="451">
        <v>193.29650416999999</v>
      </c>
      <c r="D31" s="559">
        <v>26.856133999999997</v>
      </c>
      <c r="E31" s="559"/>
      <c r="F31" s="447">
        <v>26.080381069999987</v>
      </c>
      <c r="G31" s="451">
        <f t="shared" si="5"/>
        <v>246.23301923999998</v>
      </c>
      <c r="H31" s="101"/>
      <c r="I31" s="451">
        <v>190.69726293000002</v>
      </c>
      <c r="J31" s="552">
        <v>32.621684999999999</v>
      </c>
      <c r="K31" s="552"/>
      <c r="L31" s="447">
        <v>20.271193999999987</v>
      </c>
      <c r="M31" s="451">
        <f t="shared" si="6"/>
        <v>243.59014193000002</v>
      </c>
      <c r="N31" s="415"/>
      <c r="O31" s="418">
        <f t="shared" si="7"/>
        <v>1.084968910917361E-2</v>
      </c>
      <c r="P31" s="119"/>
      <c r="Q31" s="119"/>
      <c r="R31" s="123"/>
    </row>
    <row r="32" spans="1:27" ht="17.45" customHeight="1" thickBot="1" x14ac:dyDescent="0.3">
      <c r="A32" s="440" t="str">
        <f>+A15</f>
        <v>Sudamérica</v>
      </c>
      <c r="B32" s="441"/>
      <c r="C32" s="448">
        <v>9207.1139939020759</v>
      </c>
      <c r="D32" s="552">
        <v>1294.9869972172851</v>
      </c>
      <c r="E32" s="552"/>
      <c r="F32" s="448">
        <v>1500.533266524453</v>
      </c>
      <c r="G32" s="447">
        <f t="shared" si="5"/>
        <v>12002.634257643815</v>
      </c>
      <c r="H32" s="423"/>
      <c r="I32" s="448">
        <v>8710.7393870707474</v>
      </c>
      <c r="J32" s="555">
        <v>1234.710665942353</v>
      </c>
      <c r="K32" s="555"/>
      <c r="L32" s="449">
        <v>1452.8791735071388</v>
      </c>
      <c r="M32" s="448">
        <f t="shared" si="6"/>
        <v>11398.32922652024</v>
      </c>
      <c r="N32" s="425"/>
      <c r="O32" s="426">
        <f>+G32/M32-1</f>
        <v>5.3016983376612092E-2</v>
      </c>
    </row>
    <row r="33" spans="1:15" ht="24.95" customHeight="1" thickBot="1" x14ac:dyDescent="0.3">
      <c r="A33" s="457" t="str">
        <f>+A16</f>
        <v>TOTAL</v>
      </c>
      <c r="B33" s="462"/>
      <c r="C33" s="429">
        <f>+C32+C27</f>
        <v>19636.009656517432</v>
      </c>
      <c r="D33" s="557">
        <f t="shared" ref="D33:E33" si="8">+D32+D27</f>
        <v>2364.5870264183568</v>
      </c>
      <c r="E33" s="557">
        <f t="shared" si="8"/>
        <v>0</v>
      </c>
      <c r="F33" s="429">
        <f>+F32+F27</f>
        <v>2928.6174969058729</v>
      </c>
      <c r="G33" s="452">
        <f>+G32+G27</f>
        <v>24929.214179841663</v>
      </c>
      <c r="H33" s="101"/>
      <c r="I33" s="429">
        <f>+I32+I27</f>
        <v>18722.522159657114</v>
      </c>
      <c r="J33" s="557">
        <f t="shared" ref="J33:K33" si="9">+J32+J27</f>
        <v>2211.61138401574</v>
      </c>
      <c r="K33" s="557">
        <f t="shared" si="9"/>
        <v>0</v>
      </c>
      <c r="L33" s="453">
        <f>+L32+L27</f>
        <v>2809.0687673689454</v>
      </c>
      <c r="M33" s="429">
        <f>+M32+M27</f>
        <v>23743.202311041798</v>
      </c>
      <c r="N33" s="415"/>
      <c r="O33" s="430">
        <f>+G33/M33-1</f>
        <v>4.9951638926494235E-2</v>
      </c>
    </row>
    <row r="34" spans="1:15" ht="18" customHeight="1" x14ac:dyDescent="0.25">
      <c r="K34" s="558"/>
      <c r="L34" s="558"/>
    </row>
    <row r="35" spans="1:15" ht="18" customHeight="1" x14ac:dyDescent="0.25">
      <c r="A35" s="454" t="s">
        <v>85</v>
      </c>
      <c r="B35" s="454"/>
      <c r="C35" s="454"/>
      <c r="D35" s="454"/>
      <c r="E35" s="454"/>
      <c r="F35" s="132"/>
      <c r="G35" s="132"/>
      <c r="H35" s="132"/>
      <c r="I35" s="132"/>
      <c r="J35" s="132"/>
      <c r="K35" s="132"/>
      <c r="L35" s="132"/>
      <c r="M35" s="132"/>
      <c r="N35" s="132"/>
      <c r="O35" s="132"/>
    </row>
    <row r="36" spans="1:15" ht="30" customHeight="1" thickBot="1" x14ac:dyDescent="0.3">
      <c r="A36" s="463" t="s">
        <v>9</v>
      </c>
      <c r="C36" s="464" t="s">
        <v>167</v>
      </c>
      <c r="D36" s="464" t="s">
        <v>163</v>
      </c>
      <c r="E36" s="507" t="s">
        <v>64</v>
      </c>
    </row>
    <row r="37" spans="1:15" ht="18" customHeight="1" x14ac:dyDescent="0.25">
      <c r="A37" s="466" t="s">
        <v>67</v>
      </c>
      <c r="B37" s="117"/>
      <c r="C37" s="467">
        <v>135906.40558436999</v>
      </c>
      <c r="D37" s="468">
        <v>122614.65625126999</v>
      </c>
      <c r="E37" s="134">
        <f t="shared" ref="E37:E44" si="10">+C37/D37-1</f>
        <v>0.10840261465857459</v>
      </c>
    </row>
    <row r="38" spans="1:15" ht="18" customHeight="1" x14ac:dyDescent="0.25">
      <c r="A38" s="469" t="s">
        <v>73</v>
      </c>
      <c r="B38" s="117"/>
      <c r="C38" s="133">
        <v>15523.969210400519</v>
      </c>
      <c r="D38" s="470">
        <v>13016.395863150403</v>
      </c>
      <c r="E38" s="471">
        <f t="shared" si="10"/>
        <v>0.19264728682300536</v>
      </c>
    </row>
    <row r="39" spans="1:15" ht="18" customHeight="1" thickBot="1" x14ac:dyDescent="0.3">
      <c r="A39" s="472" t="s">
        <v>158</v>
      </c>
      <c r="B39" s="117"/>
      <c r="C39" s="473">
        <v>15565.925986723076</v>
      </c>
      <c r="D39" s="473">
        <v>13731.209565759411</v>
      </c>
      <c r="E39" s="474">
        <f t="shared" si="10"/>
        <v>0.13361651879079717</v>
      </c>
    </row>
    <row r="40" spans="1:15" ht="18" customHeight="1" thickBot="1" x14ac:dyDescent="0.3">
      <c r="A40" s="475" t="s">
        <v>5</v>
      </c>
      <c r="B40" s="476"/>
      <c r="C40" s="477">
        <f>+SUM(C37:C39)</f>
        <v>166996.30078149357</v>
      </c>
      <c r="D40" s="478">
        <f>+SUM(D37:D39)</f>
        <v>149362.2616801798</v>
      </c>
      <c r="E40" s="479">
        <f>+C40/D40-1</f>
        <v>0.11806221265631645</v>
      </c>
    </row>
    <row r="41" spans="1:15" ht="18" customHeight="1" x14ac:dyDescent="0.25">
      <c r="A41" s="469" t="s">
        <v>68</v>
      </c>
      <c r="B41" s="117"/>
      <c r="C41" s="467">
        <v>20994.452160908182</v>
      </c>
      <c r="D41" s="468">
        <v>17679.592663408082</v>
      </c>
      <c r="E41" s="480">
        <f t="shared" si="10"/>
        <v>0.18749637282995502</v>
      </c>
    </row>
    <row r="42" spans="1:15" ht="18" customHeight="1" x14ac:dyDescent="0.25">
      <c r="A42" s="443" t="s">
        <v>177</v>
      </c>
      <c r="B42" s="117"/>
      <c r="C42" s="133">
        <v>74126.216559015578</v>
      </c>
      <c r="D42" s="470">
        <v>66963.000455805712</v>
      </c>
      <c r="E42" s="471">
        <f t="shared" si="10"/>
        <v>0.10697274695654424</v>
      </c>
    </row>
    <row r="43" spans="1:15" ht="18" customHeight="1" x14ac:dyDescent="0.25">
      <c r="A43" s="443" t="s">
        <v>70</v>
      </c>
      <c r="B43" s="117"/>
      <c r="C43" s="481">
        <v>12557.446692649104</v>
      </c>
      <c r="D43" s="470">
        <v>6667.768831094485</v>
      </c>
      <c r="E43" s="471">
        <f t="shared" si="10"/>
        <v>0.88330564702373682</v>
      </c>
    </row>
    <row r="44" spans="1:15" ht="17.45" customHeight="1" thickBot="1" x14ac:dyDescent="0.3">
      <c r="A44" s="469" t="s">
        <v>75</v>
      </c>
      <c r="B44" s="117"/>
      <c r="C44" s="482">
        <v>5118.8032428092665</v>
      </c>
      <c r="D44" s="473">
        <v>4415.26247894472</v>
      </c>
      <c r="E44" s="474">
        <f t="shared" si="10"/>
        <v>0.15934290820071428</v>
      </c>
    </row>
    <row r="45" spans="1:15" ht="21" customHeight="1" thickBot="1" x14ac:dyDescent="0.3">
      <c r="A45" s="483" t="s">
        <v>6</v>
      </c>
      <c r="B45" s="476"/>
      <c r="C45" s="477">
        <f>+SUM(C41:C44)</f>
        <v>112796.91865538213</v>
      </c>
      <c r="D45" s="484">
        <f>+SUM(D41:D44)</f>
        <v>95725.624429252988</v>
      </c>
      <c r="E45" s="485">
        <f>+C45/D45-1</f>
        <v>0.17833567895653535</v>
      </c>
      <c r="G45" s="125"/>
    </row>
    <row r="46" spans="1:15" ht="19.899999999999999" customHeight="1" thickBot="1" x14ac:dyDescent="0.3">
      <c r="A46" s="457" t="str">
        <f>A33</f>
        <v>TOTAL</v>
      </c>
      <c r="B46" s="486"/>
      <c r="C46" s="487">
        <f>+C40+C45</f>
        <v>279793.21943687572</v>
      </c>
      <c r="D46" s="488">
        <f>+D40+D45</f>
        <v>245087.88610943279</v>
      </c>
      <c r="E46" s="489">
        <f>+C46/D46-1</f>
        <v>0.14160362585993691</v>
      </c>
      <c r="F46" s="101"/>
    </row>
    <row r="47" spans="1:15" ht="11.1" customHeight="1" x14ac:dyDescent="0.25">
      <c r="C47" s="101"/>
      <c r="D47" s="101"/>
      <c r="E47" s="101"/>
      <c r="F47" s="101"/>
    </row>
    <row r="48" spans="1:15" ht="15.6" customHeight="1" x14ac:dyDescent="0.2">
      <c r="A48" s="126" t="s">
        <v>178</v>
      </c>
      <c r="C48" s="101"/>
      <c r="D48" s="101"/>
      <c r="E48" s="101"/>
    </row>
    <row r="49" spans="1:1" ht="13.9" customHeight="1" x14ac:dyDescent="0.2">
      <c r="A49" s="126" t="s">
        <v>197</v>
      </c>
    </row>
    <row r="50" spans="1:1" ht="11.1" customHeight="1" x14ac:dyDescent="0.25">
      <c r="A50" s="135"/>
    </row>
  </sheetData>
  <mergeCells count="30">
    <mergeCell ref="D32:E32"/>
    <mergeCell ref="J32:K32"/>
    <mergeCell ref="D33:E33"/>
    <mergeCell ref="J33:K33"/>
    <mergeCell ref="K34:L34"/>
    <mergeCell ref="D29:E29"/>
    <mergeCell ref="J29:K29"/>
    <mergeCell ref="D30:E30"/>
    <mergeCell ref="J30:K30"/>
    <mergeCell ref="D31:E31"/>
    <mergeCell ref="J31:K31"/>
    <mergeCell ref="D26:E26"/>
    <mergeCell ref="J26:K26"/>
    <mergeCell ref="D27:E27"/>
    <mergeCell ref="J27:K27"/>
    <mergeCell ref="D28:E28"/>
    <mergeCell ref="J28:K28"/>
    <mergeCell ref="D23:E23"/>
    <mergeCell ref="J23:K23"/>
    <mergeCell ref="D24:E24"/>
    <mergeCell ref="J24:K24"/>
    <mergeCell ref="D25:E25"/>
    <mergeCell ref="J25:K25"/>
    <mergeCell ref="C22:G22"/>
    <mergeCell ref="I22:M22"/>
    <mergeCell ref="A1:O1"/>
    <mergeCell ref="A2:O2"/>
    <mergeCell ref="A4:O4"/>
    <mergeCell ref="C5:G5"/>
    <mergeCell ref="I5:M5"/>
  </mergeCells>
  <pageMargins left="0.7" right="0.7" top="0.75" bottom="0.75" header="0.3" footer="0.3"/>
  <pageSetup orientation="portrait" r:id="rId1"/>
  <ignoredErrors>
    <ignoredError sqref="G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Carátula</vt:lpstr>
      <vt:lpstr>Resumen por división</vt:lpstr>
      <vt:lpstr>Balance Consolidado</vt:lpstr>
      <vt:lpstr>KOF Consolidado</vt:lpstr>
      <vt:lpstr>Div Mex&amp;CA</vt:lpstr>
      <vt:lpstr>Div Sud</vt:lpstr>
      <vt:lpstr>Macroeconómicos</vt:lpstr>
      <vt:lpstr>Volumen T</vt:lpstr>
      <vt:lpstr>Volumen Acumulado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bryan.carlson@kof.com.mx</dc:creator>
  <cp:lastModifiedBy>Silva Moreno, Bryan</cp:lastModifiedBy>
  <dcterms:created xsi:type="dcterms:W3CDTF">2019-04-23T17:24:11Z</dcterms:created>
  <dcterms:modified xsi:type="dcterms:W3CDTF">2025-02-28T18:07:32Z</dcterms:modified>
</cp:coreProperties>
</file>