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2.bin" ContentType="application/vnd.openxmlformats-officedocument.oleObject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cacolafemsa-my.sharepoint.com/personal/jorge_collazo_kof_com/Documents/Investor Relations/Reportes Trimestrales/2026/1Q26/15. Formato PR/Financial Statements Valores/"/>
    </mc:Choice>
  </mc:AlternateContent>
  <xr:revisionPtr revIDLastSave="1" documentId="8_{22D98C38-7C2D-4701-A60D-66A132D5718D}" xr6:coauthVersionLast="47" xr6:coauthVersionMax="47" xr10:uidLastSave="{33703E55-8C78-4FFB-86FD-0503F7EAEACF}"/>
  <bookViews>
    <workbookView xWindow="28680" yWindow="-120" windowWidth="29040" windowHeight="15720" tabRatio="807" xr2:uid="{00000000-000D-0000-FFFF-FFFF00000000}"/>
  </bookViews>
  <sheets>
    <sheet name="KOF Summary" sheetId="23" r:id="rId1"/>
    <sheet name="Division Summary" sheetId="24" r:id="rId2"/>
    <sheet name="FEMCO Comercial" sheetId="8" state="hidden" r:id="rId3"/>
    <sheet name="Consolidated Results KOF" sheetId="31" r:id="rId4"/>
    <sheet name="Division MX - CAM" sheetId="22" r:id="rId5"/>
    <sheet name="SA Division" sheetId="26" r:id="rId6"/>
    <sheet name="Consolidated Balance" sheetId="21" r:id="rId7"/>
    <sheet name="Macroeconomics" sheetId="27" r:id="rId8"/>
    <sheet name="Volume Q" sheetId="30" r:id="rId9"/>
    <sheet name="Volume YTD" sheetId="35" state="hidden" r:id="rId10"/>
    <sheet name="Volumen YTD" sheetId="34" state="hidden" r:id="rId11"/>
  </sheets>
  <definedNames>
    <definedName name="_xlnm.Print_Area" localSheetId="6">'Consolidated Balance'!$B$2:$K$47</definedName>
    <definedName name="_xlnm.Print_Area" localSheetId="3">'Consolidated Results KOF'!$A$1:$H$53</definedName>
    <definedName name="_xlnm.Print_Area" localSheetId="4">'Division MX - CAM'!$A$1:$H$27</definedName>
    <definedName name="_xlnm.Print_Area" localSheetId="2">'FEMCO Comercial'!$A$1:$O$35</definedName>
    <definedName name="ebitdaprom" localSheetId="6">#REF!,#REF!,#REF!,#REF!,#REF!,#REF!</definedName>
    <definedName name="ebitdaprom" localSheetId="3">#REF!,#REF!,#REF!,#REF!,#REF!,#REF!</definedName>
    <definedName name="ebitdaprom" localSheetId="4">#REF!,#REF!,#REF!,#REF!,#REF!,#REF!</definedName>
    <definedName name="ebitdaprom" localSheetId="10">#REF!,#REF!,#REF!,#REF!,#REF!,#REF!</definedName>
    <definedName name="ebitdaprom">#REF!,#REF!,#REF!,#REF!,#REF!,#REF!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" i="27" l="1"/>
  <c r="A43" i="27"/>
  <c r="A42" i="27"/>
  <c r="A41" i="27"/>
  <c r="A40" i="27"/>
  <c r="A39" i="27"/>
  <c r="A37" i="27"/>
  <c r="F19" i="21"/>
  <c r="F13" i="21"/>
  <c r="M18" i="26"/>
  <c r="F12" i="26"/>
  <c r="N23" i="31"/>
  <c r="N21" i="31"/>
  <c r="M12" i="31"/>
  <c r="N7" i="31"/>
  <c r="F12" i="31"/>
  <c r="D12" i="31"/>
  <c r="G8" i="31"/>
  <c r="L17" i="21"/>
  <c r="F12" i="22"/>
  <c r="D36" i="35"/>
  <c r="C36" i="35"/>
  <c r="E5" i="23"/>
  <c r="L6" i="22"/>
  <c r="J6" i="22"/>
  <c r="L6" i="31"/>
  <c r="J6" i="31"/>
  <c r="K12" i="26"/>
  <c r="J6" i="21"/>
  <c r="D5" i="23"/>
  <c r="A33" i="34"/>
  <c r="A32" i="34"/>
  <c r="A31" i="34"/>
  <c r="A30" i="34"/>
  <c r="A29" i="34"/>
  <c r="A28" i="34"/>
  <c r="A27" i="34"/>
  <c r="A26" i="34"/>
  <c r="A25" i="34"/>
  <c r="A24" i="34"/>
  <c r="C22" i="34"/>
  <c r="A46" i="35"/>
  <c r="A33" i="35"/>
  <c r="A32" i="35"/>
  <c r="A31" i="35"/>
  <c r="A30" i="35"/>
  <c r="Q29" i="35"/>
  <c r="Q28" i="35"/>
  <c r="A28" i="35"/>
  <c r="Z27" i="35"/>
  <c r="Q27" i="35"/>
  <c r="A27" i="35"/>
  <c r="Z26" i="35"/>
  <c r="Q26" i="35"/>
  <c r="A26" i="35"/>
  <c r="Z25" i="35"/>
  <c r="Q25" i="35"/>
  <c r="Z24" i="35"/>
  <c r="Q24" i="35"/>
  <c r="Z23" i="35"/>
  <c r="Q23" i="35"/>
  <c r="Z22" i="35"/>
  <c r="O22" i="35"/>
  <c r="I22" i="35"/>
  <c r="C22" i="35"/>
  <c r="Q12" i="35"/>
  <c r="Q11" i="35"/>
  <c r="Q10" i="35"/>
  <c r="Q9" i="35"/>
  <c r="Q8" i="35"/>
  <c r="Q7" i="35"/>
  <c r="Q6" i="35"/>
  <c r="A46" i="30"/>
  <c r="A33" i="30"/>
  <c r="A32" i="30"/>
  <c r="A31" i="30"/>
  <c r="A30" i="30"/>
  <c r="A28" i="30"/>
  <c r="A27" i="30"/>
  <c r="A26" i="30"/>
  <c r="O22" i="30"/>
  <c r="I22" i="30"/>
  <c r="D36" i="30"/>
  <c r="C22" i="30"/>
  <c r="C36" i="30"/>
  <c r="L6" i="26"/>
  <c r="J6" i="26"/>
  <c r="E6" i="26"/>
  <c r="C6" i="26"/>
  <c r="J5" i="26"/>
  <c r="C5" i="26"/>
  <c r="L35" i="31"/>
  <c r="K35" i="31"/>
  <c r="M35" i="31"/>
  <c r="J35" i="31"/>
  <c r="E35" i="31"/>
  <c r="D35" i="31"/>
  <c r="F35" i="31"/>
  <c r="C35" i="31"/>
  <c r="S34" i="8"/>
  <c r="R34" i="8"/>
  <c r="P34" i="8"/>
  <c r="P7" i="8"/>
  <c r="L6" i="8"/>
  <c r="J6" i="8"/>
  <c r="E6" i="8"/>
  <c r="C6" i="8"/>
  <c r="J5" i="8"/>
  <c r="C5" i="8"/>
  <c r="K6" i="21"/>
  <c r="F33" i="24"/>
  <c r="E33" i="24"/>
  <c r="F24" i="24"/>
  <c r="E24" i="24"/>
  <c r="F15" i="24"/>
  <c r="E15" i="24"/>
  <c r="F6" i="24"/>
  <c r="E6" i="24"/>
  <c r="C11" i="23"/>
  <c r="N5" i="23"/>
  <c r="M5" i="23"/>
  <c r="K5" i="23"/>
  <c r="J5" i="23"/>
  <c r="H5" i="23"/>
  <c r="G5" i="23"/>
  <c r="L10" i="21" l="1"/>
  <c r="L16" i="21"/>
  <c r="L22" i="21"/>
  <c r="L19" i="21"/>
  <c r="F11" i="21"/>
  <c r="K13" i="26"/>
  <c r="D13" i="22"/>
  <c r="M32" i="31"/>
  <c r="N8" i="31"/>
  <c r="N28" i="31"/>
  <c r="K14" i="26"/>
  <c r="E39" i="35"/>
  <c r="K16" i="35"/>
  <c r="J33" i="35"/>
  <c r="D16" i="22"/>
  <c r="L16" i="35"/>
  <c r="L33" i="35"/>
  <c r="G26" i="35"/>
  <c r="G30" i="35"/>
  <c r="G29" i="30"/>
  <c r="M7" i="35"/>
  <c r="M10" i="35"/>
  <c r="M13" i="35"/>
  <c r="M24" i="35"/>
  <c r="O24" i="35" s="1"/>
  <c r="M28" i="35"/>
  <c r="M32" i="35"/>
  <c r="M27" i="30"/>
  <c r="M31" i="30"/>
  <c r="E41" i="30"/>
  <c r="N10" i="31"/>
  <c r="N19" i="31"/>
  <c r="N9" i="26"/>
  <c r="L11" i="21"/>
  <c r="F9" i="21"/>
  <c r="F15" i="21"/>
  <c r="F21" i="21"/>
  <c r="E37" i="30"/>
  <c r="D12" i="22"/>
  <c r="G12" i="22"/>
  <c r="D14" i="22"/>
  <c r="C16" i="35"/>
  <c r="G24" i="35"/>
  <c r="G32" i="35"/>
  <c r="G27" i="30"/>
  <c r="G31" i="30"/>
  <c r="M26" i="35"/>
  <c r="M30" i="35"/>
  <c r="O30" i="35" s="1"/>
  <c r="L16" i="30"/>
  <c r="M25" i="30"/>
  <c r="G25" i="35"/>
  <c r="R24" i="35" s="1"/>
  <c r="G29" i="35"/>
  <c r="R27" i="35" s="1"/>
  <c r="G24" i="30"/>
  <c r="G28" i="30"/>
  <c r="M27" i="35"/>
  <c r="M31" i="35"/>
  <c r="M26" i="30"/>
  <c r="M30" i="30"/>
  <c r="F19" i="31"/>
  <c r="F33" i="35"/>
  <c r="M12" i="30"/>
  <c r="D20" i="22"/>
  <c r="F18" i="21"/>
  <c r="E44" i="30"/>
  <c r="G9" i="31"/>
  <c r="G24" i="31"/>
  <c r="F33" i="30"/>
  <c r="D33" i="30"/>
  <c r="I16" i="30"/>
  <c r="E16" i="30"/>
  <c r="M20" i="26"/>
  <c r="E44" i="35"/>
  <c r="L9" i="21"/>
  <c r="L15" i="21"/>
  <c r="L21" i="21"/>
  <c r="M14" i="31"/>
  <c r="N24" i="31"/>
  <c r="N40" i="31"/>
  <c r="K18" i="22"/>
  <c r="G9" i="26"/>
  <c r="D14" i="26"/>
  <c r="F20" i="21"/>
  <c r="G39" i="31"/>
  <c r="D15" i="22"/>
  <c r="M15" i="31"/>
  <c r="K15" i="26"/>
  <c r="F10" i="21"/>
  <c r="G22" i="31"/>
  <c r="G28" i="31"/>
  <c r="G40" i="31"/>
  <c r="M20" i="31"/>
  <c r="M11" i="30"/>
  <c r="F33" i="31"/>
  <c r="N11" i="31"/>
  <c r="K32" i="31"/>
  <c r="M15" i="22"/>
  <c r="L12" i="21"/>
  <c r="C45" i="35"/>
  <c r="D13" i="31"/>
  <c r="M9" i="35"/>
  <c r="M8" i="30"/>
  <c r="D16" i="30"/>
  <c r="M15" i="35"/>
  <c r="M14" i="30"/>
  <c r="M9" i="30"/>
  <c r="G23" i="31"/>
  <c r="F36" i="31"/>
  <c r="N27" i="31"/>
  <c r="J16" i="35"/>
  <c r="M33" i="31"/>
  <c r="M39" i="31"/>
  <c r="M29" i="30"/>
  <c r="O29" i="30" s="1"/>
  <c r="M12" i="35"/>
  <c r="M15" i="30"/>
  <c r="G29" i="31"/>
  <c r="I33" i="30"/>
  <c r="K18" i="31"/>
  <c r="M36" i="31"/>
  <c r="C40" i="35"/>
  <c r="D40" i="35"/>
  <c r="M28" i="30"/>
  <c r="J33" i="30"/>
  <c r="G15" i="31"/>
  <c r="N18" i="31"/>
  <c r="N29" i="31"/>
  <c r="D13" i="26"/>
  <c r="D18" i="26"/>
  <c r="M8" i="35"/>
  <c r="M11" i="35"/>
  <c r="M14" i="35"/>
  <c r="M25" i="35"/>
  <c r="M29" i="35"/>
  <c r="M7" i="30"/>
  <c r="M10" i="30"/>
  <c r="M13" i="30"/>
  <c r="M24" i="30"/>
  <c r="N14" i="22"/>
  <c r="J16" i="30"/>
  <c r="G9" i="30"/>
  <c r="G12" i="30"/>
  <c r="G15" i="30"/>
  <c r="K16" i="30"/>
  <c r="L33" i="30"/>
  <c r="G11" i="31"/>
  <c r="D16" i="31"/>
  <c r="D20" i="31"/>
  <c r="D32" i="31"/>
  <c r="K15" i="22"/>
  <c r="M18" i="22"/>
  <c r="M20" i="22"/>
  <c r="I16" i="35"/>
  <c r="G25" i="30"/>
  <c r="O32" i="35"/>
  <c r="F16" i="30"/>
  <c r="D33" i="31"/>
  <c r="K16" i="31"/>
  <c r="D19" i="22"/>
  <c r="K19" i="26"/>
  <c r="F16" i="21"/>
  <c r="F22" i="21"/>
  <c r="G13" i="30"/>
  <c r="F13" i="22"/>
  <c r="E43" i="35"/>
  <c r="G7" i="30"/>
  <c r="M33" i="35"/>
  <c r="G8" i="35"/>
  <c r="R7" i="35" s="1"/>
  <c r="G11" i="35"/>
  <c r="R9" i="35" s="1"/>
  <c r="G14" i="35"/>
  <c r="R12" i="35" s="1"/>
  <c r="K33" i="31"/>
  <c r="G13" i="31"/>
  <c r="G36" i="31"/>
  <c r="N17" i="31"/>
  <c r="G14" i="31"/>
  <c r="N22" i="31"/>
  <c r="G14" i="22"/>
  <c r="F18" i="22"/>
  <c r="F20" i="22"/>
  <c r="L8" i="21"/>
  <c r="L14" i="21"/>
  <c r="L20" i="21"/>
  <c r="F12" i="21"/>
  <c r="G37" i="31"/>
  <c r="D18" i="22"/>
  <c r="E41" i="35"/>
  <c r="G15" i="35"/>
  <c r="D16" i="35"/>
  <c r="G28" i="35"/>
  <c r="O28" i="35" s="1"/>
  <c r="D33" i="35"/>
  <c r="G9" i="35"/>
  <c r="R8" i="35" s="1"/>
  <c r="G12" i="35"/>
  <c r="R10" i="35" s="1"/>
  <c r="G31" i="35"/>
  <c r="R29" i="35" s="1"/>
  <c r="G26" i="30"/>
  <c r="G7" i="35"/>
  <c r="C16" i="30"/>
  <c r="C33" i="30"/>
  <c r="C33" i="35"/>
  <c r="G27" i="35"/>
  <c r="G11" i="30"/>
  <c r="G30" i="30"/>
  <c r="G10" i="35"/>
  <c r="G13" i="35"/>
  <c r="R11" i="35" s="1"/>
  <c r="G14" i="30"/>
  <c r="G8" i="30"/>
  <c r="R28" i="35"/>
  <c r="G32" i="30"/>
  <c r="F14" i="26"/>
  <c r="F16" i="26"/>
  <c r="F18" i="26"/>
  <c r="F20" i="26"/>
  <c r="D16" i="26"/>
  <c r="D20" i="26"/>
  <c r="E16" i="35"/>
  <c r="R23" i="35"/>
  <c r="I33" i="35"/>
  <c r="M18" i="31"/>
  <c r="F20" i="31"/>
  <c r="F32" i="31"/>
  <c r="D39" i="31"/>
  <c r="N15" i="31"/>
  <c r="K19" i="31"/>
  <c r="N25" i="31"/>
  <c r="M19" i="22"/>
  <c r="K16" i="26"/>
  <c r="F16" i="35"/>
  <c r="G10" i="30"/>
  <c r="M13" i="26"/>
  <c r="G7" i="31"/>
  <c r="G12" i="31"/>
  <c r="G21" i="31"/>
  <c r="G27" i="31"/>
  <c r="F39" i="31"/>
  <c r="M19" i="31"/>
  <c r="N31" i="31"/>
  <c r="M16" i="26"/>
  <c r="G17" i="31"/>
  <c r="K20" i="31"/>
  <c r="K18" i="26"/>
  <c r="K20" i="26"/>
  <c r="F17" i="21"/>
  <c r="N20" i="31"/>
  <c r="M32" i="30"/>
  <c r="M33" i="30" s="1"/>
  <c r="K13" i="31"/>
  <c r="F19" i="26"/>
  <c r="M19" i="26"/>
  <c r="K12" i="31"/>
  <c r="K39" i="31"/>
  <c r="K14" i="31"/>
  <c r="M13" i="31"/>
  <c r="K36" i="31"/>
  <c r="M14" i="26"/>
  <c r="N12" i="31"/>
  <c r="C40" i="30"/>
  <c r="E38" i="30"/>
  <c r="E42" i="30"/>
  <c r="E42" i="35"/>
  <c r="E43" i="30"/>
  <c r="E37" i="35"/>
  <c r="D45" i="35"/>
  <c r="D45" i="30"/>
  <c r="E38" i="35"/>
  <c r="C45" i="30"/>
  <c r="N12" i="22"/>
  <c r="K15" i="31"/>
  <c r="K19" i="22"/>
  <c r="D14" i="31"/>
  <c r="M13" i="22"/>
  <c r="N32" i="31"/>
  <c r="F13" i="31"/>
  <c r="N9" i="31"/>
  <c r="G32" i="31"/>
  <c r="M12" i="22"/>
  <c r="D19" i="26"/>
  <c r="N14" i="31"/>
  <c r="F15" i="31"/>
  <c r="M12" i="26"/>
  <c r="D18" i="31"/>
  <c r="D15" i="26"/>
  <c r="D36" i="31"/>
  <c r="M14" i="22"/>
  <c r="F18" i="31"/>
  <c r="F15" i="26"/>
  <c r="D12" i="26"/>
  <c r="G38" i="31"/>
  <c r="N9" i="22"/>
  <c r="K16" i="22"/>
  <c r="F13" i="26"/>
  <c r="M15" i="26"/>
  <c r="G10" i="31"/>
  <c r="D15" i="31"/>
  <c r="D19" i="31"/>
  <c r="G25" i="31"/>
  <c r="G31" i="31"/>
  <c r="G9" i="22"/>
  <c r="F19" i="22"/>
  <c r="G18" i="31"/>
  <c r="F14" i="31"/>
  <c r="F14" i="22"/>
  <c r="K20" i="22"/>
  <c r="N33" i="31"/>
  <c r="G16" i="31"/>
  <c r="F15" i="22"/>
  <c r="K12" i="22"/>
  <c r="N13" i="31"/>
  <c r="K13" i="22"/>
  <c r="K14" i="22"/>
  <c r="O27" i="35" l="1"/>
  <c r="O27" i="30"/>
  <c r="O26" i="35"/>
  <c r="O9" i="30"/>
  <c r="O7" i="35"/>
  <c r="O25" i="30"/>
  <c r="O31" i="30"/>
  <c r="O26" i="30"/>
  <c r="O10" i="35"/>
  <c r="O25" i="35"/>
  <c r="O28" i="30"/>
  <c r="R25" i="35"/>
  <c r="O12" i="30"/>
  <c r="E40" i="35"/>
  <c r="D46" i="35"/>
  <c r="C46" i="35"/>
  <c r="E46" i="35" s="1"/>
  <c r="O29" i="35"/>
  <c r="M16" i="35"/>
  <c r="O24" i="30"/>
  <c r="O13" i="30"/>
  <c r="O9" i="35"/>
  <c r="O14" i="30"/>
  <c r="M16" i="30"/>
  <c r="O15" i="35"/>
  <c r="G33" i="35"/>
  <c r="O33" i="35" s="1"/>
  <c r="G16" i="30"/>
  <c r="O15" i="30"/>
  <c r="O11" i="35"/>
  <c r="O10" i="30"/>
  <c r="O14" i="35"/>
  <c r="O11" i="30"/>
  <c r="O8" i="30"/>
  <c r="G16" i="35"/>
  <c r="O16" i="35" s="1"/>
  <c r="O8" i="35"/>
  <c r="O12" i="35"/>
  <c r="O7" i="30"/>
  <c r="R6" i="35"/>
  <c r="S12" i="35" s="1"/>
  <c r="R26" i="35"/>
  <c r="O13" i="35"/>
  <c r="O30" i="30"/>
  <c r="O31" i="35"/>
  <c r="G33" i="30"/>
  <c r="O33" i="30" s="1"/>
  <c r="O32" i="30"/>
  <c r="E39" i="30"/>
  <c r="S10" i="35"/>
  <c r="E45" i="30"/>
  <c r="E45" i="35"/>
  <c r="C46" i="30"/>
  <c r="D40" i="30"/>
  <c r="R30" i="35" l="1"/>
  <c r="S22" i="35" s="1"/>
  <c r="O16" i="30"/>
  <c r="S8" i="35"/>
  <c r="S6" i="35"/>
  <c r="S27" i="35"/>
  <c r="S9" i="35"/>
  <c r="S28" i="35"/>
  <c r="S23" i="35"/>
  <c r="S26" i="35"/>
  <c r="S24" i="35"/>
  <c r="S29" i="35"/>
  <c r="S25" i="35"/>
  <c r="S7" i="35"/>
  <c r="S11" i="35"/>
  <c r="D46" i="30"/>
  <c r="E46" i="30" s="1"/>
  <c r="E40" i="30"/>
</calcChain>
</file>

<file path=xl/sharedStrings.xml><?xml version="1.0" encoding="utf-8"?>
<sst xmlns="http://schemas.openxmlformats.org/spreadsheetml/2006/main" count="516" uniqueCount="243">
  <si>
    <t>Change vs. same period of last year</t>
  </si>
  <si>
    <t>Total Revenues</t>
  </si>
  <si>
    <t xml:space="preserve">Gross Profit </t>
  </si>
  <si>
    <t>Operating Income</t>
  </si>
  <si>
    <t>Majority Net Income</t>
  </si>
  <si>
    <t>As Reported</t>
  </si>
  <si>
    <t>Consolidated</t>
  </si>
  <si>
    <t>Mexico &amp; Central America</t>
  </si>
  <si>
    <t>South America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</si>
  <si>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</si>
  <si>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 xml:space="preserve"> </t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</si>
  <si>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</si>
  <si>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t>Expressed in millions of Mexican pesos</t>
  </si>
  <si>
    <t>Δ%</t>
  </si>
  <si>
    <t>Total revenues</t>
  </si>
  <si>
    <t>Gross profit</t>
  </si>
  <si>
    <t>Operating income</t>
  </si>
  <si>
    <r>
      <t xml:space="preserve">Adj. EBITDA </t>
    </r>
    <r>
      <rPr>
        <vertAlign val="superscript"/>
        <sz val="10"/>
        <rFont val="Calibri"/>
        <family val="2"/>
        <scheme val="minor"/>
      </rPr>
      <t>(2)</t>
    </r>
  </si>
  <si>
    <t xml:space="preserve">CONSOLIDATED FULL YEAR RESULTS </t>
  </si>
  <si>
    <r>
      <t xml:space="preserve">Adj. EBITDA </t>
    </r>
    <r>
      <rPr>
        <vertAlign val="superscript"/>
        <sz val="10"/>
        <color rgb="FF000000"/>
        <rFont val="Calibri"/>
        <family val="2"/>
        <scheme val="minor"/>
      </rPr>
      <t>(2)</t>
    </r>
  </si>
  <si>
    <t xml:space="preserve">MEXICO &amp; CENTRAL AMERICA DIVISION RESULTS </t>
  </si>
  <si>
    <t xml:space="preserve">SOUTH AMERICA DIVISION RESULTS </t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</si>
  <si>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</si>
  <si>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Results of Operations</t>
  </si>
  <si>
    <t>Millions of Pesos</t>
  </si>
  <si>
    <t>% of rev.</t>
  </si>
  <si>
    <t>% Var.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</si>
  <si>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</si>
  <si>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Cost of sales</t>
  </si>
  <si>
    <t>Administrative expenses</t>
  </si>
  <si>
    <t>Selling expenses</t>
  </si>
  <si>
    <t>Other operating expenses (income), net</t>
  </si>
  <si>
    <t>Income from operations</t>
  </si>
  <si>
    <t>Depreciation</t>
  </si>
  <si>
    <t>Amortization &amp; other non-cash charges</t>
  </si>
  <si>
    <t>Operative cash flow</t>
  </si>
  <si>
    <t>CAPEX</t>
  </si>
  <si>
    <t>Information of OXXO Stores</t>
  </si>
  <si>
    <t>Total stores</t>
  </si>
  <si>
    <t>Net new convenience stores:</t>
  </si>
  <si>
    <t xml:space="preserve">vs. Last quarter </t>
  </si>
  <si>
    <t>Year-to-date</t>
  </si>
  <si>
    <t>Last-twelve-months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</si>
  <si>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</si>
  <si>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t>Sales (thousands of pesos)</t>
  </si>
  <si>
    <t>Traffic (thousands of transactions)</t>
  </si>
  <si>
    <t>Ticket (pesos)</t>
  </si>
  <si>
    <r>
      <t xml:space="preserve">(A)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</si>
  <si>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</si>
  <si>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>COCA-COLA FEMSA</t>
  </si>
  <si>
    <t>CONSOLIDATED INCOME STATEMENT</t>
  </si>
  <si>
    <r>
      <t xml:space="preserve">Millions of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</si>
  <si>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For the full year of:</t>
  </si>
  <si>
    <t>% of Rev.</t>
  </si>
  <si>
    <t>Δ% Reported</t>
  </si>
  <si>
    <r>
      <t xml:space="preserve">Δ% Comparable </t>
    </r>
    <r>
      <rPr>
        <b/>
        <vertAlign val="superscript"/>
        <sz val="8"/>
        <color rgb="FF404040"/>
        <rFont val="Calibri"/>
        <family val="2"/>
        <scheme val="minor"/>
      </rPr>
      <t>(7)</t>
    </r>
  </si>
  <si>
    <t xml:space="preserve">Transactions (million transactions) </t>
  </si>
  <si>
    <r>
      <t>Volume (million unit cases)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</si>
  <si>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t xml:space="preserve">Average price per unit case </t>
  </si>
  <si>
    <t>Net revenues</t>
  </si>
  <si>
    <t>Other operating revenues</t>
  </si>
  <si>
    <r>
      <t xml:space="preserve">Total revenues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</si>
  <si>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t>Cost of goods sold</t>
  </si>
  <si>
    <t>Operating expenses</t>
  </si>
  <si>
    <t>Other operative expenses, net</t>
  </si>
  <si>
    <t>NA</t>
  </si>
  <si>
    <r>
      <t>Operative equity method (gain) loss in associates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</si>
  <si>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 xml:space="preserve">Operating income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</si>
  <si>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t>Other non operative expenses, net</t>
  </si>
  <si>
    <r>
      <t xml:space="preserve">Non Operative equity method (gain) loss in associates </t>
    </r>
    <r>
      <rPr>
        <vertAlign val="superscript"/>
        <sz val="8"/>
        <color indexed="8"/>
        <rFont val="Calibri"/>
        <family val="2"/>
        <scheme val="minor"/>
      </rPr>
      <t>(4)</t>
    </r>
  </si>
  <si>
    <t>Interest expense</t>
  </si>
  <si>
    <t>Interest income</t>
  </si>
  <si>
    <t>Interest expense, net</t>
  </si>
  <si>
    <t>Foreign exchange loss (gain)</t>
  </si>
  <si>
    <t>Loss (gain) on monetary position in inflationary subsidiaries</t>
  </si>
  <si>
    <t>Market value (gain) loss on financial instruments</t>
  </si>
  <si>
    <t>Comprehensive financing result</t>
  </si>
  <si>
    <t>Income before taxes</t>
  </si>
  <si>
    <t>Income taxes</t>
  </si>
  <si>
    <t>Result of discontinued operations</t>
  </si>
  <si>
    <t>Consolidated net income</t>
  </si>
  <si>
    <t>Net income attributable to equity holders of the company</t>
  </si>
  <si>
    <t>Non-controlling interest</t>
  </si>
  <si>
    <t>Adj. EBITDA &amp; CAPEX</t>
  </si>
  <si>
    <r>
      <t xml:space="preserve">Operating income </t>
    </r>
    <r>
      <rPr>
        <vertAlign val="superscript"/>
        <sz val="8"/>
        <color indexed="8"/>
        <rFont val="Calibri"/>
        <family val="2"/>
        <scheme val="minor"/>
      </rPr>
      <t>(5)</t>
    </r>
  </si>
  <si>
    <t>Amortization and other operative non-cash charges</t>
  </si>
  <si>
    <r>
      <t xml:space="preserve">Adj. EBITDA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</si>
  <si>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>CAPEX</t>
    </r>
    <r>
      <rPr>
        <vertAlign val="superscript"/>
        <sz val="8"/>
        <rFont val="Calibri"/>
        <family val="2"/>
        <scheme val="minor"/>
      </rPr>
      <t>(8)</t>
    </r>
  </si>
  <si>
    <t xml:space="preserve">MEXICO &amp; CENTRAL AMERICA DIVISION </t>
  </si>
  <si>
    <t>RESULTS OF OPERATIONS</t>
  </si>
  <si>
    <r>
      <t xml:space="preserve">Δ% Comparable </t>
    </r>
    <r>
      <rPr>
        <b/>
        <vertAlign val="superscript"/>
        <sz val="9"/>
        <color rgb="FF404040"/>
        <rFont val="Calibri"/>
        <family val="2"/>
        <scheme val="minor"/>
      </rPr>
      <t>(6)</t>
    </r>
  </si>
  <si>
    <r>
      <t>Volume (million unit cases)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</si>
  <si>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Total Revenues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</si>
  <si>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Operative equity method (gain) loss in associates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</si>
  <si>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r>
      <rPr>
        <b/>
        <sz val="10"/>
        <color indexed="8"/>
        <rFont val="Calibri"/>
        <family val="2"/>
        <scheme val="minor"/>
      </rPr>
      <t>Operating income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</si>
  <si>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t>Depreciation, amortization &amp; other operating non-cash charges</t>
  </si>
  <si>
    <r>
      <t xml:space="preserve">Adj. EBITDA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</si>
  <si>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t>SOUTH AMERICA DIVISION</t>
  </si>
  <si>
    <r>
      <rPr>
        <b/>
        <sz val="10"/>
        <color indexed="8"/>
        <rFont val="Calibri"/>
        <family val="2"/>
        <scheme val="minor"/>
      </rPr>
      <t>Operating income</t>
    </r>
    <r>
      <rPr>
        <vertAlign val="superscript"/>
        <sz val="10"/>
        <color indexed="8"/>
        <rFont val="Calibri"/>
        <family val="2"/>
        <scheme val="minor"/>
      </rPr>
      <t xml:space="preserve"> (4)</t>
    </r>
  </si>
  <si>
    <r>
      <t>Adj. EBITDA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(4)(5)</t>
    </r>
  </si>
  <si>
    <t>CONSOLIDATED BALANCE SHEET</t>
  </si>
  <si>
    <t>Assets</t>
  </si>
  <si>
    <t>Liabilities &amp; Equity</t>
  </si>
  <si>
    <t>Current Assets</t>
  </si>
  <si>
    <t>Current Liabilities</t>
  </si>
  <si>
    <t>Cash, cash equivalents and marketable securities</t>
  </si>
  <si>
    <t>Short-term bank loans and notes payable</t>
  </si>
  <si>
    <t>Suppliers</t>
  </si>
  <si>
    <t>Total accounts receivable</t>
  </si>
  <si>
    <t>Short-term leasing Liabilities</t>
  </si>
  <si>
    <t>Inventories</t>
  </si>
  <si>
    <t>Other current liabilities</t>
  </si>
  <si>
    <t>Other current assets</t>
  </si>
  <si>
    <t>Total current liabilities</t>
  </si>
  <si>
    <t>Total current assets</t>
  </si>
  <si>
    <t>Non-Current Liabilities</t>
  </si>
  <si>
    <t>Non-Current Assets</t>
  </si>
  <si>
    <t>Long-term bank loans and notes payable</t>
  </si>
  <si>
    <t>Property, plant and equipment</t>
  </si>
  <si>
    <t>Long Term Leasing Liabilities</t>
  </si>
  <si>
    <t>Accumulated depreciation</t>
  </si>
  <si>
    <t>Other long-term liabilities</t>
  </si>
  <si>
    <t>Total property, plant and equipment, net</t>
  </si>
  <si>
    <t>Total liabilities</t>
  </si>
  <si>
    <t>Right of use assets</t>
  </si>
  <si>
    <t>Equity</t>
  </si>
  <si>
    <t>Investment in shares</t>
  </si>
  <si>
    <t>Intangible assets and other assets</t>
  </si>
  <si>
    <t>Total controlling interest</t>
  </si>
  <si>
    <t>Other non-current assets</t>
  </si>
  <si>
    <t>Total equity</t>
  </si>
  <si>
    <t>Total Assets</t>
  </si>
  <si>
    <t>Total Liabilities and Equity</t>
  </si>
  <si>
    <t>Debt Mix</t>
  </si>
  <si>
    <r>
      <t xml:space="preserve">% Total Debt </t>
    </r>
    <r>
      <rPr>
        <i/>
        <vertAlign val="superscript"/>
        <sz val="12"/>
        <rFont val="Calibri"/>
        <family val="2"/>
        <scheme val="minor"/>
      </rPr>
      <t xml:space="preserve">(1) </t>
    </r>
  </si>
  <si>
    <r>
      <t xml:space="preserve">% Interest Rate Floating </t>
    </r>
    <r>
      <rPr>
        <i/>
        <vertAlign val="superscript"/>
        <sz val="12"/>
        <rFont val="Calibri"/>
        <family val="2"/>
        <scheme val="minor"/>
      </rPr>
      <t>(1) (2)</t>
    </r>
  </si>
  <si>
    <t>Average Rate</t>
  </si>
  <si>
    <t>Debt Maturity Profile</t>
  </si>
  <si>
    <t xml:space="preserve">Currency </t>
  </si>
  <si>
    <t>Mexican Pesos</t>
  </si>
  <si>
    <t>U.S. Dollars</t>
  </si>
  <si>
    <t>Colombian Pesos</t>
  </si>
  <si>
    <t>Brazilian Reals</t>
  </si>
  <si>
    <t>Argentine Pesos</t>
  </si>
  <si>
    <t>Total Debt</t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</si>
  <si>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After giving effect to swaps.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</si>
  <si>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Calculated  based on the  weighting of the outstanding debt mix for each year.</t>
    </r>
  </si>
  <si>
    <t>Financial Ratios</t>
  </si>
  <si>
    <r>
      <t xml:space="preserve">Net debt including effect of hedges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</si>
  <si>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Net debt including effect of hedges / Adj. EBITDA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</si>
  <si>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Adj. EBITDA/ Interest expense, net </t>
    </r>
    <r>
      <rPr>
        <vertAlign val="superscript"/>
        <sz val="12"/>
        <color rgb="FF000000"/>
        <rFont val="Calibri"/>
        <family val="2"/>
        <scheme val="minor"/>
      </rPr>
      <t>(1)</t>
    </r>
  </si>
  <si>
    <r>
      <t xml:space="preserve">Capitalization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</si>
  <si>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Net debt = total debt - cash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</si>
  <si>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Total debt / (total debt + shareholders' equity)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</si>
  <si>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After giving effect to swaps.</t>
    </r>
  </si>
  <si>
    <t>MACROECONOMIC INFORMATION</t>
  </si>
  <si>
    <r>
      <t xml:space="preserve">Inflation </t>
    </r>
    <r>
      <rPr>
        <b/>
        <vertAlign val="superscript"/>
        <sz val="10"/>
        <color theme="0"/>
        <rFont val="Trebuchet MS"/>
        <family val="2"/>
      </rPr>
      <t>(1)</t>
    </r>
  </si>
  <si>
    <t>LTM</t>
  </si>
  <si>
    <t>YTD</t>
  </si>
  <si>
    <t>Panama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</si>
  <si>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Source: inflation estimated by the company based on historic publications from the Central Bank of each country.</t>
    </r>
  </si>
  <si>
    <r>
      <t xml:space="preserve">Average Exchange Rates for each period </t>
    </r>
    <r>
      <rPr>
        <b/>
        <vertAlign val="superscript"/>
        <sz val="9"/>
        <color theme="0"/>
        <rFont val="Trebuchet MS"/>
        <family val="2"/>
      </rPr>
      <t>(2)</t>
    </r>
  </si>
  <si>
    <t>Quarterly Exchange Rate                                             (Local Currency per USD)</t>
  </si>
  <si>
    <t>Δ %</t>
  </si>
  <si>
    <t>End-of-period Exchange Rates</t>
  </si>
  <si>
    <t>Closing Exchange Rate                                         (Local Currency per USD)</t>
  </si>
  <si>
    <t>Closing Exchange Rate                                                   (Local Currency per USD)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</si>
  <si>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Average exchange rate for each period computed with the average exchange rate of each month.</t>
    </r>
  </si>
  <si>
    <t>QUARTERLY- VOLUME, TRANSACTIONS &amp; REVENUES</t>
  </si>
  <si>
    <t xml:space="preserve">Volume </t>
  </si>
  <si>
    <t>YoY</t>
  </si>
  <si>
    <t>Sparkling</t>
  </si>
  <si>
    <r>
      <t xml:space="preserve">Water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</si>
  <si>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2"/>
        <color rgb="FFC00000"/>
        <rFont val="Calibri"/>
        <family val="2"/>
        <scheme val="minor"/>
      </rPr>
      <t>(2)</t>
    </r>
  </si>
  <si>
    <t>Stills</t>
  </si>
  <si>
    <t>Total</t>
  </si>
  <si>
    <t>México</t>
  </si>
  <si>
    <t>Mexico</t>
  </si>
  <si>
    <t xml:space="preserve">Centroamérica </t>
  </si>
  <si>
    <t>Guatemala</t>
  </si>
  <si>
    <t>Colombia</t>
  </si>
  <si>
    <t>CAM South</t>
  </si>
  <si>
    <t>Brasil</t>
  </si>
  <si>
    <t>Mexico and Central America</t>
  </si>
  <si>
    <t xml:space="preserve">Argentina </t>
  </si>
  <si>
    <t xml:space="preserve">Uruguay </t>
  </si>
  <si>
    <r>
      <t xml:space="preserve">Brazil </t>
    </r>
    <r>
      <rPr>
        <vertAlign val="superscript"/>
        <sz val="12"/>
        <rFont val="Calibri"/>
        <family val="2"/>
        <scheme val="minor"/>
      </rPr>
      <t>(3)</t>
    </r>
  </si>
  <si>
    <t>Argentina</t>
  </si>
  <si>
    <t>Uruguay</t>
  </si>
  <si>
    <t>TOTAL</t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</si>
  <si>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Excludes water presentations larger than 5.0 Lt ; includes flavored water.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</si>
  <si>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</si>
  <si>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 xml:space="preserve">Transactions  </t>
  </si>
  <si>
    <t>Water</t>
  </si>
  <si>
    <t xml:space="preserve">Water </t>
  </si>
  <si>
    <t xml:space="preserve">Mexico </t>
  </si>
  <si>
    <t>Revenues</t>
  </si>
  <si>
    <t>Expressed in million Mexican Pesos</t>
  </si>
  <si>
    <r>
      <t xml:space="preserve">Brazil </t>
    </r>
    <r>
      <rPr>
        <vertAlign val="superscript"/>
        <sz val="12"/>
        <rFont val="Calibri"/>
        <family val="2"/>
        <scheme val="minor"/>
      </rPr>
      <t>(4)</t>
    </r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</si>
  <si>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Volume and transactions in Brazil do not include beer</t>
    </r>
  </si>
  <si>
    <t>YTD- VOLUME, TRANSACTIONS &amp; REVENUES</t>
  </si>
  <si>
    <r>
      <rPr>
        <i/>
        <vertAlign val="superscript"/>
        <sz val="10"/>
        <rFont val="Calibri"/>
        <family val="2"/>
        <scheme val="minor"/>
      </rPr>
      <t>(4)</t>
    </r>
    <r>
      <rPr>
        <i/>
        <sz val="10"/>
        <rFont val="Calibri"/>
        <family val="2"/>
        <scheme val="minor"/>
      </rPr>
      <t xml:space="preserve"> Brazil includes beer revenues of Ps. 5,328.0 million for the full year of 2025 and Ps. 5,276.1 million for the same period of the previous year. </t>
    </r>
  </si>
  <si>
    <t>FULL YEAR- VOLUME, TRANSACTIONS &amp; REVENUES</t>
  </si>
  <si>
    <t>Volume</t>
  </si>
  <si>
    <t>FY 2018</t>
  </si>
  <si>
    <r>
      <t xml:space="preserve">FY 2017 </t>
    </r>
    <r>
      <rPr>
        <b/>
        <vertAlign val="superscript"/>
        <sz val="10.5"/>
        <color rgb="FF393943"/>
        <rFont val="Calibri"/>
        <family val="2"/>
        <scheme val="minor"/>
      </rPr>
      <t>(3)</t>
    </r>
  </si>
  <si>
    <r>
      <t xml:space="preserve">Water </t>
    </r>
    <r>
      <rPr>
        <vertAlign val="superscript"/>
        <sz val="10.5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</si>
  <si>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0.5"/>
        <color rgb="FFC00000"/>
        <rFont val="Calibri"/>
        <family val="2"/>
        <scheme val="minor"/>
      </rPr>
      <t>(2)</t>
    </r>
  </si>
  <si>
    <t>Central America</t>
  </si>
  <si>
    <t>Venezuela</t>
  </si>
  <si>
    <t xml:space="preserve"> -</t>
  </si>
  <si>
    <t>-</t>
  </si>
  <si>
    <t>Brazil</t>
  </si>
  <si>
    <t xml:space="preserve"> - 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</si>
  <si>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Excludes water presentations larger than 5.0 Lt ; includes flavored water</t>
    </r>
  </si>
  <si>
    <r>
      <rPr>
        <i/>
        <vertAlign val="superscript"/>
        <sz val="9"/>
        <color theme="1"/>
        <rFont val="Calibri"/>
        <family val="2"/>
        <scheme val="minor"/>
      </rPr>
      <t>(2)</t>
    </r>
    <r>
      <rPr>
        <i/>
        <sz val="9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</si>
  <si>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 xml:space="preserve">Transactions </t>
  </si>
  <si>
    <t>Brazil (4)</t>
  </si>
  <si>
    <r>
      <rPr>
        <i/>
        <vertAlign val="superscript"/>
        <sz val="9"/>
        <color theme="1"/>
        <rFont val="Calibri"/>
        <family val="2"/>
        <scheme val="minor"/>
      </rPr>
      <t>(3)</t>
    </r>
    <r>
      <rPr>
        <i/>
        <sz val="9"/>
        <color theme="1"/>
        <rFont val="Calibri"/>
        <family val="2"/>
        <scheme val="minor"/>
      </rPr>
      <t xml:space="preserve"> Volume, transactions and revenues for FY 2017 are re-presented excluding the Philippines.</t>
    </r>
  </si>
  <si>
    <r>
      <rPr>
        <i/>
        <vertAlign val="superscript"/>
        <sz val="9"/>
        <color theme="1"/>
        <rFont val="Calibri"/>
        <family val="2"/>
        <scheme val="minor"/>
      </rPr>
      <t>(4)</t>
    </r>
    <r>
      <rPr>
        <i/>
        <sz val="9"/>
        <color theme="1"/>
        <rFont val="Calibri"/>
        <family val="2"/>
        <scheme val="minor"/>
      </rPr>
      <t xml:space="preserve"> Brazil includes beer revenues of Ps. 13,848.5 million for 2018 and Ps. 12,608.1million for the same period of the previous year. </t>
    </r>
  </si>
  <si>
    <t>1Q 2026</t>
  </si>
  <si>
    <t>1Q 2025</t>
  </si>
  <si>
    <t>YTD 2026</t>
  </si>
  <si>
    <t>YTD 2025</t>
  </si>
  <si>
    <t>For the First Quarter of:</t>
  </si>
  <si>
    <t>Mar-26</t>
  </si>
  <si>
    <t>1Q26</t>
  </si>
  <si>
    <t>FY 2026</t>
  </si>
  <si>
    <t xml:space="preserve">CONSOLIDATED FIRST QUARTER RESULTS </t>
  </si>
  <si>
    <t>For the Full Year of:</t>
  </si>
  <si>
    <t xml:space="preserve"> Dec-25</t>
  </si>
  <si>
    <t>Mar-25</t>
  </si>
  <si>
    <t>Mar 31, 2026</t>
  </si>
  <si>
    <t>Dec 31, 2025</t>
  </si>
  <si>
    <t>1Q25</t>
  </si>
  <si>
    <t>Ene-26</t>
  </si>
  <si>
    <t>Ene-25</t>
  </si>
  <si>
    <t>March 31, 2026</t>
  </si>
  <si>
    <t>FINANCIAL SUMMARY FOR THE FIRST QUARTER RESULTS</t>
  </si>
  <si>
    <r>
      <rPr>
        <i/>
        <vertAlign val="superscript"/>
        <sz val="10"/>
        <rFont val="Calibri"/>
        <family val="2"/>
        <scheme val="minor"/>
      </rPr>
      <t>(4)</t>
    </r>
    <r>
      <rPr>
        <i/>
        <sz val="10"/>
        <rFont val="Calibri"/>
        <family val="2"/>
        <scheme val="minor"/>
      </rPr>
      <t xml:space="preserve"> Brazil includes beer revenues of Ps. 1,313.0 million for the first quarter of 2026 and Ps. 1,343.1 million for the same period of the previous year. </t>
    </r>
  </si>
  <si>
    <t>Costa Rica</t>
  </si>
  <si>
    <t>Nicaragua</t>
  </si>
  <si>
    <t>YTD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</si>
</sst>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[$-409]mmm\-yy;@"/>
    <numFmt numFmtId="171" formatCode="#,##0.0_);\(#,##0.0\)"/>
    <numFmt numFmtId="172" formatCode="0.0%;\(0.0%\)"/>
  </numFmts>
  <fonts count="11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8"/>
      <color rgb="FF850026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rgb="FF393943"/>
      <name val="Calibri"/>
      <family val="2"/>
    </font>
    <font>
      <sz val="7.7"/>
      <name val="Calibri"/>
      <family val="2"/>
    </font>
    <font>
      <sz val="7"/>
      <name val="Calibri"/>
      <family val="2"/>
    </font>
    <font>
      <sz val="10"/>
      <name val="Calibri"/>
      <family val="2"/>
      <scheme val="minor"/>
    </font>
    <font>
      <b/>
      <sz val="8"/>
      <color rgb="FFC00000"/>
      <name val="Calibri"/>
      <family val="2"/>
      <scheme val="minor"/>
    </font>
    <font>
      <vertAlign val="superscript"/>
      <sz val="10.5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i/>
      <sz val="9"/>
      <color indexed="12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.5"/>
      <color rgb="FF393943"/>
      <name val="Calibri"/>
      <family val="2"/>
      <scheme val="minor"/>
    </font>
    <font>
      <b/>
      <vertAlign val="superscript"/>
      <sz val="10.5"/>
      <color rgb="FF39394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.5"/>
      <color rgb="FFC0000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sz val="12"/>
      <color rgb="FF404040"/>
      <name val="Calibri"/>
      <family val="2"/>
      <scheme val="minor"/>
    </font>
    <font>
      <b/>
      <sz val="8"/>
      <color rgb="FF40404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vertAlign val="superscript"/>
      <sz val="9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8"/>
      <color theme="0"/>
      <name val="Trebuchet MS"/>
      <family val="2"/>
    </font>
    <font>
      <b/>
      <sz val="12"/>
      <color theme="0"/>
      <name val="Trade Gothic Next"/>
      <family val="2"/>
    </font>
    <font>
      <b/>
      <sz val="14"/>
      <color theme="0"/>
      <name val="Trebuchet MS"/>
      <family val="2"/>
    </font>
    <font>
      <b/>
      <sz val="9"/>
      <color theme="0"/>
      <name val="Trebuchet MS"/>
      <family val="2"/>
    </font>
    <font>
      <b/>
      <vertAlign val="superscript"/>
      <sz val="10"/>
      <color theme="0"/>
      <name val="Trebuchet MS"/>
      <family val="2"/>
    </font>
    <font>
      <b/>
      <vertAlign val="superscript"/>
      <sz val="9"/>
      <color theme="0"/>
      <name val="Trebuchet MS"/>
      <family val="2"/>
    </font>
    <font>
      <sz val="8"/>
      <color indexed="10"/>
      <name val="Calibri"/>
      <family val="2"/>
      <scheme val="minor"/>
    </font>
    <font>
      <b/>
      <sz val="12"/>
      <color indexed="12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2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/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medium">
        <color rgb="FFC00000"/>
      </bottom>
      <diagonal/>
    </border>
    <border>
      <left/>
      <right/>
      <top style="thin">
        <color rgb="FF404040"/>
      </top>
      <bottom style="medium">
        <color rgb="FF404040"/>
      </bottom>
      <diagonal/>
    </border>
    <border>
      <left/>
      <right/>
      <top/>
      <bottom style="medium">
        <color rgb="FF404040"/>
      </bottom>
      <diagonal/>
    </border>
    <border>
      <left/>
      <right/>
      <top style="medium">
        <color rgb="FFC00000"/>
      </top>
      <bottom style="medium">
        <color rgb="FF404040"/>
      </bottom>
      <diagonal/>
    </border>
    <border>
      <left/>
      <right/>
      <top style="medium">
        <color rgb="FF404040"/>
      </top>
      <bottom/>
      <diagonal/>
    </border>
    <border>
      <left/>
      <right/>
      <top/>
      <bottom style="thin">
        <color rgb="FF404040"/>
      </bottom>
      <diagonal/>
    </border>
    <border>
      <left/>
      <right/>
      <top/>
      <bottom style="dotted">
        <color rgb="FFC00000"/>
      </bottom>
      <diagonal/>
    </border>
    <border>
      <left/>
      <right/>
      <top style="dotted">
        <color rgb="FFC00000"/>
      </top>
      <bottom style="thin">
        <color rgb="FF40404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n">
        <color rgb="FF40404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dotted">
        <color rgb="FFC00000"/>
      </top>
      <bottom style="medium">
        <color rgb="FF40404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C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rgb="FFC00000"/>
      </bottom>
      <diagonal/>
    </border>
    <border>
      <left/>
      <right/>
      <top style="thick">
        <color rgb="FFC00000"/>
      </top>
      <bottom/>
      <diagonal/>
    </border>
    <border>
      <left/>
      <right/>
      <top style="thin">
        <color rgb="FFC00000"/>
      </top>
      <bottom style="medium">
        <color rgb="FF40404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rgb="FFC00000"/>
      </top>
      <bottom style="thin">
        <color theme="1"/>
      </bottom>
      <diagonal/>
    </border>
    <border>
      <left/>
      <right/>
      <top style="medium">
        <color indexed="64"/>
      </top>
      <bottom style="dotted">
        <color rgb="FF393943"/>
      </bottom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40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68">
    <xf numFmtId="0" fontId="0" fillId="0" borderId="0" xfId="0"/>
    <xf numFmtId="0" fontId="10" fillId="2" borderId="0" xfId="0" applyFont="1" applyFill="1" applyAlignment="1">
      <alignment wrapText="1" shrinkToFit="1"/>
    </xf>
    <xf numFmtId="0" fontId="12" fillId="2" borderId="0" xfId="0" applyFont="1" applyFill="1" applyAlignment="1">
      <alignment horizontal="centerContinuous" vertical="center" wrapText="1" shrinkToFit="1"/>
    </xf>
    <xf numFmtId="0" fontId="10" fillId="2" borderId="0" xfId="0" applyFont="1" applyFill="1" applyAlignment="1">
      <alignment vertical="center" wrapText="1" shrinkToFit="1"/>
    </xf>
    <xf numFmtId="0" fontId="12" fillId="2" borderId="0" xfId="0" applyFont="1" applyFill="1" applyAlignment="1">
      <alignment horizontal="right" vertical="center" wrapText="1" shrinkToFit="1"/>
    </xf>
    <xf numFmtId="0" fontId="12" fillId="2" borderId="0" xfId="0" applyFont="1" applyFill="1" applyAlignment="1">
      <alignment horizontal="centerContinuous" vertical="center" wrapText="1"/>
    </xf>
    <xf numFmtId="0" fontId="12" fillId="2" borderId="0" xfId="3" quotePrefix="1" applyFont="1" applyFill="1" applyAlignment="1">
      <alignment horizontal="left" vertical="center" wrapText="1"/>
    </xf>
    <xf numFmtId="0" fontId="12" fillId="2" borderId="0" xfId="3" quotePrefix="1" applyFont="1" applyFill="1" applyAlignment="1">
      <alignment horizontal="left" vertical="center" wrapText="1" shrinkToFit="1"/>
    </xf>
    <xf numFmtId="0" fontId="12" fillId="2" borderId="0" xfId="3" applyFont="1" applyFill="1" applyAlignment="1">
      <alignment horizontal="left" vertical="center" wrapText="1" shrinkToFit="1"/>
    </xf>
    <xf numFmtId="0" fontId="15" fillId="2" borderId="0" xfId="0" applyFont="1" applyFill="1" applyAlignment="1">
      <alignment vertical="center" wrapText="1" shrinkToFit="1"/>
    </xf>
    <xf numFmtId="166" fontId="10" fillId="2" borderId="0" xfId="1" applyNumberFormat="1" applyFont="1" applyFill="1" applyBorder="1" applyAlignment="1">
      <alignment horizontal="right" vertical="center" wrapText="1" shrinkToFit="1"/>
    </xf>
    <xf numFmtId="166" fontId="10" fillId="7" borderId="1" xfId="1" applyNumberFormat="1" applyFont="1" applyFill="1" applyBorder="1" applyAlignment="1">
      <alignment horizontal="right" vertical="center" wrapText="1" shrinkToFit="1"/>
    </xf>
    <xf numFmtId="166" fontId="10" fillId="7" borderId="0" xfId="1" applyNumberFormat="1" applyFont="1" applyFill="1" applyBorder="1" applyAlignment="1">
      <alignment horizontal="right" vertical="center" wrapText="1" shrinkToFit="1"/>
    </xf>
    <xf numFmtId="0" fontId="15" fillId="2" borderId="0" xfId="0" applyFont="1" applyFill="1" applyAlignment="1">
      <alignment horizontal="left" vertical="center" wrapText="1" shrinkToFit="1"/>
    </xf>
    <xf numFmtId="166" fontId="12" fillId="7" borderId="0" xfId="1" applyNumberFormat="1" applyFont="1" applyFill="1" applyBorder="1" applyAlignment="1">
      <alignment horizontal="right" vertical="center" wrapText="1" shrinkToFit="1"/>
    </xf>
    <xf numFmtId="0" fontId="15" fillId="3" borderId="0" xfId="0" applyFont="1" applyFill="1" applyAlignment="1">
      <alignment vertical="center" wrapText="1" shrinkToFit="1"/>
    </xf>
    <xf numFmtId="167" fontId="19" fillId="2" borderId="0" xfId="2" applyNumberFormat="1" applyFont="1" applyFill="1" applyBorder="1" applyAlignment="1">
      <alignment horizontal="right" vertical="center" wrapText="1" shrinkToFit="1"/>
    </xf>
    <xf numFmtId="165" fontId="15" fillId="2" borderId="0" xfId="1" applyNumberFormat="1" applyFont="1" applyFill="1" applyBorder="1" applyAlignment="1">
      <alignment horizontal="right" vertical="center" wrapText="1" shrinkToFit="1"/>
    </xf>
    <xf numFmtId="166" fontId="9" fillId="2" borderId="0" xfId="1" applyNumberFormat="1" applyFont="1" applyFill="1" applyBorder="1" applyAlignment="1">
      <alignment horizontal="right" vertical="center" wrapText="1" shrinkToFit="1"/>
    </xf>
    <xf numFmtId="0" fontId="12" fillId="2" borderId="0" xfId="3" applyFont="1" applyFill="1" applyAlignment="1">
      <alignment horizontal="left" vertical="center" wrapText="1"/>
    </xf>
    <xf numFmtId="166" fontId="10" fillId="2" borderId="3" xfId="1" applyNumberFormat="1" applyFont="1" applyFill="1" applyBorder="1" applyAlignment="1">
      <alignment horizontal="right" vertical="center" wrapText="1" shrinkToFit="1"/>
    </xf>
    <xf numFmtId="166" fontId="10" fillId="7" borderId="3" xfId="1" applyNumberFormat="1" applyFont="1" applyFill="1" applyBorder="1" applyAlignment="1">
      <alignment horizontal="right" vertical="center" wrapText="1" shrinkToFit="1"/>
    </xf>
    <xf numFmtId="166" fontId="10" fillId="2" borderId="4" xfId="1" applyNumberFormat="1" applyFont="1" applyFill="1" applyBorder="1" applyAlignment="1">
      <alignment horizontal="right" vertical="center" wrapText="1" shrinkToFit="1"/>
    </xf>
    <xf numFmtId="166" fontId="10" fillId="7" borderId="5" xfId="1" applyNumberFormat="1" applyFont="1" applyFill="1" applyBorder="1" applyAlignment="1">
      <alignment horizontal="right" vertical="center" wrapText="1" shrinkToFit="1"/>
    </xf>
    <xf numFmtId="0" fontId="20" fillId="0" borderId="0" xfId="0" applyFont="1" applyAlignment="1">
      <alignment vertical="center" wrapText="1" shrinkToFit="1"/>
    </xf>
    <xf numFmtId="166" fontId="9" fillId="2" borderId="0" xfId="1" applyNumberFormat="1" applyFont="1" applyFill="1" applyBorder="1" applyAlignment="1">
      <alignment horizontal="centerContinuous" vertical="center"/>
    </xf>
    <xf numFmtId="0" fontId="10" fillId="2" borderId="0" xfId="0" applyFont="1" applyFill="1"/>
    <xf numFmtId="0" fontId="2" fillId="2" borderId="0" xfId="0" applyFont="1" applyFill="1" applyAlignment="1">
      <alignment vertical="center"/>
    </xf>
    <xf numFmtId="165" fontId="10" fillId="2" borderId="0" xfId="1" applyNumberFormat="1" applyFont="1" applyFill="1" applyBorder="1" applyAlignment="1">
      <alignment vertical="center"/>
    </xf>
    <xf numFmtId="167" fontId="10" fillId="2" borderId="0" xfId="2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horizontal="centerContinuous" vertical="center"/>
    </xf>
    <xf numFmtId="165" fontId="9" fillId="2" borderId="0" xfId="0" applyNumberFormat="1" applyFont="1" applyFill="1" applyAlignment="1">
      <alignment horizontal="centerContinuous" vertical="center"/>
    </xf>
    <xf numFmtId="166" fontId="10" fillId="3" borderId="0" xfId="1" applyNumberFormat="1" applyFont="1" applyFill="1" applyBorder="1"/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15" fillId="2" borderId="0" xfId="0" quotePrefix="1" applyFont="1" applyFill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5" fillId="3" borderId="0" xfId="0" applyFont="1" applyFill="1" applyAlignment="1">
      <alignment horizontal="left" vertical="center"/>
    </xf>
    <xf numFmtId="0" fontId="10" fillId="2" borderId="0" xfId="3" applyFont="1" applyFill="1" applyAlignment="1">
      <alignment vertical="center"/>
    </xf>
    <xf numFmtId="0" fontId="10" fillId="2" borderId="0" xfId="3" applyFont="1" applyFill="1" applyAlignment="1">
      <alignment vertical="center" wrapText="1"/>
    </xf>
    <xf numFmtId="166" fontId="10" fillId="3" borderId="0" xfId="1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vertical="center" wrapText="1" shrinkToFit="1"/>
    </xf>
    <xf numFmtId="0" fontId="10" fillId="2" borderId="0" xfId="3" applyFont="1" applyFill="1" applyAlignment="1">
      <alignment vertical="center" wrapText="1" shrinkToFit="1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165" fontId="15" fillId="2" borderId="0" xfId="1" applyNumberFormat="1" applyFont="1" applyFill="1" applyBorder="1" applyAlignment="1">
      <alignment horizontal="right" vertical="center"/>
    </xf>
    <xf numFmtId="0" fontId="10" fillId="2" borderId="0" xfId="3" applyFont="1" applyFill="1" applyAlignment="1">
      <alignment horizontal="right" vertical="center" wrapText="1" shrinkToFit="1"/>
    </xf>
    <xf numFmtId="0" fontId="10" fillId="0" borderId="5" xfId="0" applyFont="1" applyBorder="1" applyAlignment="1">
      <alignment vertical="center"/>
    </xf>
    <xf numFmtId="165" fontId="10" fillId="3" borderId="0" xfId="1" applyNumberFormat="1" applyFont="1" applyFill="1" applyBorder="1"/>
    <xf numFmtId="0" fontId="10" fillId="2" borderId="0" xfId="3" applyFont="1" applyFill="1" applyAlignment="1">
      <alignment horizontal="left" wrapText="1"/>
    </xf>
    <xf numFmtId="166" fontId="15" fillId="3" borderId="0" xfId="1" applyNumberFormat="1" applyFont="1" applyFill="1" applyBorder="1" applyAlignment="1">
      <alignment vertical="center"/>
    </xf>
    <xf numFmtId="0" fontId="15" fillId="3" borderId="0" xfId="0" applyFont="1" applyFill="1" applyAlignment="1">
      <alignment vertical="center"/>
    </xf>
    <xf numFmtId="0" fontId="10" fillId="3" borderId="0" xfId="3" applyFont="1" applyFill="1" applyAlignment="1">
      <alignment vertical="center"/>
    </xf>
    <xf numFmtId="0" fontId="28" fillId="3" borderId="0" xfId="0" applyFont="1" applyFill="1" applyAlignment="1">
      <alignment vertical="center"/>
    </xf>
    <xf numFmtId="0" fontId="9" fillId="3" borderId="0" xfId="6" applyFont="1" applyFill="1" applyAlignment="1">
      <alignment vertical="center"/>
    </xf>
    <xf numFmtId="165" fontId="10" fillId="3" borderId="0" xfId="1" applyNumberFormat="1" applyFont="1" applyFill="1" applyBorder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22" fillId="2" borderId="0" xfId="3" applyFont="1" applyFill="1" applyAlignment="1">
      <alignment horizontal="left" vertical="center"/>
    </xf>
    <xf numFmtId="0" fontId="26" fillId="2" borderId="0" xfId="0" applyFont="1" applyFill="1" applyAlignment="1">
      <alignment vertical="center"/>
    </xf>
    <xf numFmtId="165" fontId="26" fillId="2" borderId="0" xfId="0" applyNumberFormat="1" applyFont="1" applyFill="1" applyAlignment="1">
      <alignment vertical="center"/>
    </xf>
    <xf numFmtId="0" fontId="22" fillId="2" borderId="0" xfId="3" applyFont="1" applyFill="1" applyAlignment="1">
      <alignment horizontal="right" vertical="center"/>
    </xf>
    <xf numFmtId="0" fontId="20" fillId="6" borderId="0" xfId="0" applyFont="1" applyFill="1" applyAlignment="1">
      <alignment vertical="center" wrapText="1" shrinkToFit="1"/>
    </xf>
    <xf numFmtId="0" fontId="28" fillId="3" borderId="5" xfId="0" applyFont="1" applyFill="1" applyBorder="1" applyAlignment="1">
      <alignment vertical="center"/>
    </xf>
    <xf numFmtId="0" fontId="20" fillId="0" borderId="0" xfId="0" applyFont="1" applyAlignment="1">
      <alignment horizontal="right" vertical="center" wrapText="1" shrinkToFit="1"/>
    </xf>
    <xf numFmtId="0" fontId="22" fillId="2" borderId="0" xfId="0" applyFont="1" applyFill="1" applyAlignment="1">
      <alignment horizontal="right" vertical="center" wrapText="1"/>
    </xf>
    <xf numFmtId="165" fontId="9" fillId="2" borderId="0" xfId="1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right" vertical="center"/>
    </xf>
    <xf numFmtId="167" fontId="15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12" fillId="2" borderId="0" xfId="3" applyFont="1" applyFill="1" applyAlignment="1">
      <alignment horizontal="right" vertical="center"/>
    </xf>
    <xf numFmtId="0" fontId="10" fillId="2" borderId="0" xfId="3" applyFont="1" applyFill="1" applyAlignment="1">
      <alignment horizontal="right" vertical="center"/>
    </xf>
    <xf numFmtId="0" fontId="18" fillId="3" borderId="5" xfId="0" applyFont="1" applyFill="1" applyBorder="1" applyAlignment="1">
      <alignment horizontal="right" vertical="center" wrapText="1" shrinkToFit="1"/>
    </xf>
    <xf numFmtId="166" fontId="10" fillId="3" borderId="5" xfId="1" applyNumberFormat="1" applyFont="1" applyFill="1" applyBorder="1" applyAlignment="1">
      <alignment horizontal="right" vertical="center" wrapText="1" shrinkToFit="1"/>
    </xf>
    <xf numFmtId="165" fontId="9" fillId="2" borderId="0" xfId="1" applyNumberFormat="1" applyFont="1" applyFill="1" applyBorder="1" applyAlignment="1">
      <alignment horizontal="right" vertical="center" wrapText="1" shrinkToFit="1"/>
    </xf>
    <xf numFmtId="167" fontId="15" fillId="2" borderId="0" xfId="2" applyNumberFormat="1" applyFont="1" applyFill="1" applyBorder="1" applyAlignment="1">
      <alignment horizontal="right" vertical="center" wrapText="1" shrinkToFit="1"/>
    </xf>
    <xf numFmtId="0" fontId="10" fillId="7" borderId="0" xfId="0" applyFont="1" applyFill="1" applyAlignment="1">
      <alignment horizontal="right" vertical="center" wrapText="1" shrinkToFit="1"/>
    </xf>
    <xf numFmtId="0" fontId="18" fillId="3" borderId="0" xfId="0" applyFont="1" applyFill="1" applyAlignment="1">
      <alignment horizontal="right" vertical="center" wrapText="1" shrinkToFit="1"/>
    </xf>
    <xf numFmtId="169" fontId="18" fillId="3" borderId="0" xfId="0" applyNumberFormat="1" applyFont="1" applyFill="1" applyAlignment="1">
      <alignment horizontal="right" vertical="center" wrapText="1" shrinkToFit="1"/>
    </xf>
    <xf numFmtId="37" fontId="12" fillId="7" borderId="0" xfId="0" applyNumberFormat="1" applyFont="1" applyFill="1" applyAlignment="1">
      <alignment horizontal="right" vertical="center" wrapText="1" shrinkToFit="1"/>
    </xf>
    <xf numFmtId="0" fontId="18" fillId="7" borderId="0" xfId="0" applyFont="1" applyFill="1" applyAlignment="1">
      <alignment horizontal="right" vertical="center" wrapText="1" shrinkToFit="1"/>
    </xf>
    <xf numFmtId="171" fontId="10" fillId="7" borderId="0" xfId="5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horizontal="right" vertical="center" wrapText="1" shrinkToFit="1"/>
    </xf>
    <xf numFmtId="171" fontId="10" fillId="3" borderId="0" xfId="5" applyNumberFormat="1" applyFont="1" applyFill="1" applyBorder="1" applyAlignment="1">
      <alignment horizontal="right" vertical="center" wrapText="1" shrinkToFit="1"/>
    </xf>
    <xf numFmtId="0" fontId="10" fillId="3" borderId="0" xfId="3" applyFont="1" applyFill="1" applyAlignment="1">
      <alignment horizontal="right" vertical="center" wrapText="1" shrinkToFit="1"/>
    </xf>
    <xf numFmtId="0" fontId="10" fillId="0" borderId="0" xfId="3" applyFont="1" applyAlignment="1">
      <alignment horizontal="right" vertical="center" wrapText="1" shrinkToFit="1"/>
    </xf>
    <xf numFmtId="0" fontId="22" fillId="2" borderId="0" xfId="3" applyFont="1" applyFill="1" applyAlignment="1">
      <alignment horizontal="left" vertical="center" wrapText="1" shrinkToFit="1"/>
    </xf>
    <xf numFmtId="0" fontId="15" fillId="7" borderId="3" xfId="0" applyFont="1" applyFill="1" applyBorder="1" applyAlignment="1">
      <alignment vertical="center" wrapText="1" shrinkToFit="1"/>
    </xf>
    <xf numFmtId="0" fontId="15" fillId="2" borderId="4" xfId="0" applyFont="1" applyFill="1" applyBorder="1" applyAlignment="1">
      <alignment vertical="center" wrapText="1" shrinkToFit="1"/>
    </xf>
    <xf numFmtId="0" fontId="15" fillId="7" borderId="0" xfId="0" applyFont="1" applyFill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 shrinkToFit="1"/>
    </xf>
    <xf numFmtId="0" fontId="10" fillId="7" borderId="0" xfId="0" applyFont="1" applyFill="1" applyAlignment="1">
      <alignment vertical="center" wrapText="1" shrinkToFit="1"/>
    </xf>
    <xf numFmtId="0" fontId="15" fillId="2" borderId="3" xfId="0" applyFont="1" applyFill="1" applyBorder="1" applyAlignment="1">
      <alignment vertical="center" wrapText="1" shrinkToFit="1"/>
    </xf>
    <xf numFmtId="0" fontId="15" fillId="7" borderId="0" xfId="0" applyFont="1" applyFill="1" applyAlignment="1">
      <alignment vertical="center" wrapText="1" shrinkToFit="1"/>
    </xf>
    <xf numFmtId="0" fontId="10" fillId="0" borderId="5" xfId="0" applyFont="1" applyBorder="1" applyAlignment="1">
      <alignment vertical="center" wrapText="1" shrinkToFit="1"/>
    </xf>
    <xf numFmtId="0" fontId="12" fillId="2" borderId="0" xfId="4" applyFont="1" applyFill="1" applyAlignment="1">
      <alignment vertical="center" wrapText="1" shrinkToFit="1"/>
    </xf>
    <xf numFmtId="0" fontId="15" fillId="3" borderId="0" xfId="0" quotePrefix="1" applyFont="1" applyFill="1" applyAlignment="1">
      <alignment horizontal="left" vertical="center" wrapText="1" shrinkToFit="1"/>
    </xf>
    <xf numFmtId="0" fontId="9" fillId="3" borderId="0" xfId="6" applyFont="1" applyFill="1" applyAlignment="1">
      <alignment vertical="center" wrapText="1" shrinkToFit="1"/>
    </xf>
    <xf numFmtId="0" fontId="16" fillId="2" borderId="0" xfId="0" applyFont="1" applyFill="1" applyAlignment="1">
      <alignment horizontal="left" vertical="center" wrapText="1" shrinkToFit="1"/>
    </xf>
    <xf numFmtId="0" fontId="12" fillId="7" borderId="0" xfId="0" applyFont="1" applyFill="1" applyAlignment="1">
      <alignment horizontal="right" vertical="center" wrapText="1" shrinkToFit="1"/>
    </xf>
    <xf numFmtId="171" fontId="12" fillId="7" borderId="0" xfId="5" applyNumberFormat="1" applyFont="1" applyFill="1" applyBorder="1" applyAlignment="1">
      <alignment horizontal="right" vertical="center" wrapText="1" shrinkToFit="1"/>
    </xf>
    <xf numFmtId="0" fontId="10" fillId="7" borderId="0" xfId="0" applyFont="1" applyFill="1" applyAlignment="1">
      <alignment horizontal="left" vertical="center" wrapText="1" indent="1" shrinkToFit="1"/>
    </xf>
    <xf numFmtId="0" fontId="10" fillId="3" borderId="0" xfId="0" applyFont="1" applyFill="1" applyAlignment="1">
      <alignment horizontal="left" vertical="center" wrapText="1" indent="1" shrinkToFit="1"/>
    </xf>
    <xf numFmtId="0" fontId="10" fillId="7" borderId="5" xfId="0" applyFont="1" applyFill="1" applyBorder="1" applyAlignment="1">
      <alignment horizontal="left" vertical="center" wrapText="1" indent="1" shrinkToFit="1"/>
    </xf>
    <xf numFmtId="0" fontId="9" fillId="7" borderId="0" xfId="0" applyFont="1" applyFill="1" applyAlignment="1">
      <alignment vertical="center" wrapText="1" shrinkToFit="1"/>
    </xf>
    <xf numFmtId="166" fontId="18" fillId="3" borderId="5" xfId="1" applyNumberFormat="1" applyFont="1" applyFill="1" applyBorder="1" applyAlignment="1">
      <alignment horizontal="right" vertical="center" wrapText="1" shrinkToFit="1"/>
    </xf>
    <xf numFmtId="165" fontId="18" fillId="3" borderId="0" xfId="1" applyNumberFormat="1" applyFont="1" applyFill="1" applyBorder="1" applyAlignment="1">
      <alignment horizontal="right" vertical="center" wrapText="1" shrinkToFit="1"/>
    </xf>
    <xf numFmtId="165" fontId="10" fillId="2" borderId="0" xfId="1" applyNumberFormat="1" applyFont="1" applyFill="1" applyBorder="1" applyAlignment="1">
      <alignment horizontal="right" vertical="center"/>
    </xf>
    <xf numFmtId="0" fontId="12" fillId="2" borderId="0" xfId="3" applyFont="1" applyFill="1" applyAlignment="1">
      <alignment horizontal="centerContinuous" vertical="center"/>
    </xf>
    <xf numFmtId="0" fontId="14" fillId="2" borderId="0" xfId="4" applyFont="1" applyFill="1" applyAlignment="1">
      <alignment vertical="center"/>
    </xf>
    <xf numFmtId="0" fontId="28" fillId="2" borderId="0" xfId="4" applyFont="1" applyFill="1" applyAlignment="1">
      <alignment horizontal="centerContinuous" vertical="center" shrinkToFit="1"/>
    </xf>
    <xf numFmtId="0" fontId="28" fillId="2" borderId="0" xfId="4" applyFont="1" applyFill="1" applyAlignment="1">
      <alignment vertical="center" shrinkToFit="1"/>
    </xf>
    <xf numFmtId="0" fontId="12" fillId="2" borderId="0" xfId="3" applyFont="1" applyFill="1" applyAlignment="1">
      <alignment horizontal="centerContinuous" vertical="center" wrapText="1"/>
    </xf>
    <xf numFmtId="0" fontId="14" fillId="2" borderId="0" xfId="4" applyFont="1" applyFill="1" applyAlignment="1">
      <alignment vertical="center" wrapText="1"/>
    </xf>
    <xf numFmtId="165" fontId="12" fillId="2" borderId="0" xfId="1" applyNumberFormat="1" applyFont="1" applyFill="1" applyBorder="1" applyAlignment="1">
      <alignment horizontal="right" vertical="center" wrapText="1" shrinkToFit="1"/>
    </xf>
    <xf numFmtId="165" fontId="12" fillId="7" borderId="0" xfId="1" applyNumberFormat="1" applyFont="1" applyFill="1" applyBorder="1" applyAlignment="1">
      <alignment horizontal="right" vertical="center" wrapText="1" shrinkToFit="1"/>
    </xf>
    <xf numFmtId="165" fontId="12" fillId="7" borderId="3" xfId="1" applyNumberFormat="1" applyFont="1" applyFill="1" applyBorder="1" applyAlignment="1">
      <alignment horizontal="right" vertical="center" wrapText="1" shrinkToFit="1"/>
    </xf>
    <xf numFmtId="165" fontId="12" fillId="2" borderId="4" xfId="1" applyNumberFormat="1" applyFont="1" applyFill="1" applyBorder="1" applyAlignment="1">
      <alignment horizontal="right" vertical="center" wrapText="1" shrinkToFit="1"/>
    </xf>
    <xf numFmtId="165" fontId="12" fillId="3" borderId="5" xfId="1" applyNumberFormat="1" applyFont="1" applyFill="1" applyBorder="1" applyAlignment="1">
      <alignment horizontal="right" vertical="center" wrapText="1" shrinkToFit="1"/>
    </xf>
    <xf numFmtId="165" fontId="12" fillId="3" borderId="4" xfId="1" applyNumberFormat="1" applyFont="1" applyFill="1" applyBorder="1" applyAlignment="1">
      <alignment horizontal="right" vertical="center" wrapText="1" shrinkToFit="1"/>
    </xf>
    <xf numFmtId="165" fontId="12" fillId="3" borderId="0" xfId="1" applyNumberFormat="1" applyFont="1" applyFill="1" applyBorder="1" applyAlignment="1">
      <alignment horizontal="right" vertical="center" wrapText="1" shrinkToFit="1"/>
    </xf>
    <xf numFmtId="166" fontId="12" fillId="3" borderId="0" xfId="1" applyNumberFormat="1" applyFont="1" applyFill="1" applyBorder="1" applyAlignment="1">
      <alignment horizontal="right" vertical="center" wrapText="1" shrinkToFit="1"/>
    </xf>
    <xf numFmtId="166" fontId="12" fillId="7" borderId="5" xfId="1" applyNumberFormat="1" applyFont="1" applyFill="1" applyBorder="1" applyAlignment="1">
      <alignment horizontal="right" vertical="center" wrapText="1" shrinkToFit="1"/>
    </xf>
    <xf numFmtId="165" fontId="12" fillId="0" borderId="3" xfId="1" applyNumberFormat="1" applyFont="1" applyFill="1" applyBorder="1" applyAlignment="1">
      <alignment horizontal="right" vertical="center" wrapText="1" shrinkToFit="1"/>
    </xf>
    <xf numFmtId="0" fontId="12" fillId="3" borderId="0" xfId="0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5" fillId="2" borderId="3" xfId="0" applyFont="1" applyFill="1" applyBorder="1" applyAlignment="1">
      <alignment wrapText="1"/>
    </xf>
    <xf numFmtId="37" fontId="20" fillId="3" borderId="0" xfId="0" applyNumberFormat="1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171" fontId="20" fillId="3" borderId="0" xfId="5" applyNumberFormat="1" applyFont="1" applyFill="1" applyBorder="1" applyAlignment="1">
      <alignment horizontal="right" vertical="center" wrapText="1" shrinkToFit="1"/>
    </xf>
    <xf numFmtId="0" fontId="21" fillId="5" borderId="0" xfId="0" applyFont="1" applyFill="1" applyAlignment="1">
      <alignment horizontal="center" vertical="center" wrapText="1" shrinkToFit="1"/>
    </xf>
    <xf numFmtId="0" fontId="20" fillId="5" borderId="0" xfId="0" applyFont="1" applyFill="1" applyAlignment="1">
      <alignment horizontal="center" vertical="center" wrapText="1" shrinkToFit="1"/>
    </xf>
    <xf numFmtId="0" fontId="20" fillId="6" borderId="0" xfId="0" applyFont="1" applyFill="1" applyAlignment="1">
      <alignment horizontal="center" vertical="center" wrapText="1" shrinkToFit="1"/>
    </xf>
    <xf numFmtId="0" fontId="25" fillId="2" borderId="0" xfId="0" applyFont="1" applyFill="1" applyAlignment="1">
      <alignment horizontal="left" vertical="center" wrapText="1"/>
    </xf>
    <xf numFmtId="166" fontId="10" fillId="2" borderId="6" xfId="1" applyNumberFormat="1" applyFont="1" applyFill="1" applyBorder="1" applyAlignment="1">
      <alignment horizontal="right" vertical="center" wrapText="1" shrinkToFit="1"/>
    </xf>
    <xf numFmtId="166" fontId="10" fillId="2" borderId="1" xfId="1" applyNumberFormat="1" applyFont="1" applyFill="1" applyBorder="1" applyAlignment="1">
      <alignment horizontal="right" vertical="center" wrapText="1" shrinkToFit="1"/>
    </xf>
    <xf numFmtId="165" fontId="10" fillId="2" borderId="0" xfId="0" applyNumberFormat="1" applyFont="1" applyFill="1" applyAlignment="1">
      <alignment vertical="center"/>
    </xf>
    <xf numFmtId="165" fontId="33" fillId="2" borderId="0" xfId="0" applyNumberFormat="1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167" fontId="33" fillId="2" borderId="0" xfId="2" applyNumberFormat="1" applyFont="1" applyFill="1" applyAlignment="1">
      <alignment vertical="center"/>
    </xf>
    <xf numFmtId="0" fontId="33" fillId="0" borderId="0" xfId="0" applyFont="1"/>
    <xf numFmtId="167" fontId="36" fillId="0" borderId="0" xfId="2" applyNumberFormat="1" applyFont="1" applyBorder="1" applyAlignment="1">
      <alignment horizontal="center"/>
    </xf>
    <xf numFmtId="167" fontId="39" fillId="0" borderId="0" xfId="2" applyNumberFormat="1" applyFont="1" applyFill="1" applyBorder="1" applyAlignment="1">
      <alignment horizontal="center" vertical="center" wrapText="1"/>
    </xf>
    <xf numFmtId="167" fontId="36" fillId="0" borderId="0" xfId="2" applyNumberFormat="1" applyFont="1" applyFill="1" applyBorder="1" applyAlignment="1">
      <alignment horizontal="center"/>
    </xf>
    <xf numFmtId="0" fontId="36" fillId="0" borderId="0" xfId="0" applyFont="1"/>
    <xf numFmtId="0" fontId="40" fillId="2" borderId="0" xfId="4" applyFont="1" applyFill="1" applyAlignment="1">
      <alignment vertical="center" shrinkToFit="1"/>
    </xf>
    <xf numFmtId="0" fontId="41" fillId="2" borderId="0" xfId="4" applyFont="1" applyFill="1"/>
    <xf numFmtId="0" fontId="44" fillId="2" borderId="0" xfId="4" applyFont="1" applyFill="1" applyAlignment="1">
      <alignment horizontal="center" vertical="center" wrapText="1" shrinkToFit="1"/>
    </xf>
    <xf numFmtId="0" fontId="48" fillId="2" borderId="0" xfId="4" applyFont="1" applyFill="1" applyAlignment="1">
      <alignment vertical="center"/>
    </xf>
    <xf numFmtId="0" fontId="53" fillId="2" borderId="0" xfId="4" applyFont="1" applyFill="1" applyAlignment="1">
      <alignment horizontal="centerContinuous" vertical="center"/>
    </xf>
    <xf numFmtId="0" fontId="52" fillId="2" borderId="0" xfId="4" applyFont="1" applyFill="1" applyAlignment="1">
      <alignment vertical="center"/>
    </xf>
    <xf numFmtId="0" fontId="50" fillId="2" borderId="0" xfId="4" applyFont="1" applyFill="1" applyAlignment="1">
      <alignment vertical="center"/>
    </xf>
    <xf numFmtId="0" fontId="53" fillId="2" borderId="0" xfId="4" applyFont="1" applyFill="1" applyAlignment="1">
      <alignment horizontal="left" vertical="center"/>
    </xf>
    <xf numFmtId="0" fontId="52" fillId="2" borderId="0" xfId="4" applyFont="1" applyFill="1" applyAlignment="1">
      <alignment horizontal="centerContinuous" vertical="center"/>
    </xf>
    <xf numFmtId="0" fontId="53" fillId="2" borderId="0" xfId="4" applyFont="1" applyFill="1" applyAlignment="1">
      <alignment horizontal="center" vertical="center"/>
    </xf>
    <xf numFmtId="0" fontId="50" fillId="2" borderId="0" xfId="4" applyFont="1" applyFill="1" applyAlignment="1">
      <alignment horizontal="centerContinuous" vertical="center"/>
    </xf>
    <xf numFmtId="0" fontId="52" fillId="2" borderId="0" xfId="3" applyFont="1" applyFill="1" applyAlignment="1">
      <alignment horizontal="centerContinuous" vertical="center" wrapText="1"/>
    </xf>
    <xf numFmtId="0" fontId="52" fillId="2" borderId="0" xfId="3" applyFont="1" applyFill="1" applyAlignment="1">
      <alignment horizontal="centerContinuous" vertical="center"/>
    </xf>
    <xf numFmtId="0" fontId="55" fillId="2" borderId="0" xfId="4" applyFont="1" applyFill="1" applyAlignment="1">
      <alignment horizontal="centerContinuous" vertical="center" shrinkToFit="1"/>
    </xf>
    <xf numFmtId="0" fontId="55" fillId="2" borderId="0" xfId="4" applyFont="1" applyFill="1" applyAlignment="1">
      <alignment horizontal="centerContinuous" vertical="center"/>
    </xf>
    <xf numFmtId="0" fontId="55" fillId="2" borderId="0" xfId="4" applyFont="1" applyFill="1" applyAlignment="1">
      <alignment vertical="center" shrinkToFit="1"/>
    </xf>
    <xf numFmtId="0" fontId="47" fillId="0" borderId="0" xfId="4" applyFont="1" applyAlignment="1">
      <alignment horizontal="centerContinuous" vertical="center" shrinkToFit="1"/>
    </xf>
    <xf numFmtId="0" fontId="55" fillId="2" borderId="0" xfId="4" applyFont="1" applyFill="1" applyAlignment="1">
      <alignment vertical="center"/>
    </xf>
    <xf numFmtId="0" fontId="55" fillId="2" borderId="0" xfId="4" applyFont="1" applyFill="1" applyAlignment="1">
      <alignment vertical="center" wrapText="1"/>
    </xf>
    <xf numFmtId="0" fontId="56" fillId="2" borderId="0" xfId="4" applyFont="1" applyFill="1" applyAlignment="1">
      <alignment horizontal="center" vertical="center" wrapText="1" shrinkToFit="1"/>
    </xf>
    <xf numFmtId="170" fontId="49" fillId="0" borderId="0" xfId="4" applyNumberFormat="1" applyFont="1" applyAlignment="1">
      <alignment horizontal="centerContinuous" vertical="center" wrapText="1" shrinkToFit="1"/>
    </xf>
    <xf numFmtId="0" fontId="49" fillId="0" borderId="0" xfId="4" applyFont="1" applyAlignment="1">
      <alignment horizontal="centerContinuous" vertical="center" wrapText="1" shrinkToFit="1"/>
    </xf>
    <xf numFmtId="164" fontId="50" fillId="3" borderId="0" xfId="1" applyFont="1" applyFill="1" applyBorder="1" applyAlignment="1">
      <alignment horizontal="left" vertical="center" wrapText="1" shrinkToFit="1"/>
    </xf>
    <xf numFmtId="10" fontId="50" fillId="3" borderId="0" xfId="2" applyNumberFormat="1" applyFont="1" applyFill="1" applyBorder="1" applyAlignment="1">
      <alignment horizontal="center" vertical="center" wrapText="1" shrinkToFit="1"/>
    </xf>
    <xf numFmtId="10" fontId="50" fillId="0" borderId="0" xfId="2" applyNumberFormat="1" applyFont="1" applyFill="1" applyBorder="1" applyAlignment="1">
      <alignment horizontal="center" vertical="center" wrapText="1" shrinkToFit="1"/>
    </xf>
    <xf numFmtId="10" fontId="50" fillId="0" borderId="0" xfId="2" applyNumberFormat="1" applyFont="1" applyFill="1" applyBorder="1" applyAlignment="1">
      <alignment horizontal="right" vertical="center" wrapText="1" shrinkToFit="1"/>
    </xf>
    <xf numFmtId="164" fontId="50" fillId="0" borderId="0" xfId="1" applyFont="1" applyFill="1" applyBorder="1" applyAlignment="1">
      <alignment horizontal="right" vertical="center" wrapText="1" shrinkToFit="1"/>
    </xf>
    <xf numFmtId="168" fontId="50" fillId="0" borderId="0" xfId="1" applyNumberFormat="1" applyFont="1" applyFill="1" applyBorder="1" applyAlignment="1">
      <alignment horizontal="right" vertical="center" wrapText="1" shrinkToFit="1"/>
    </xf>
    <xf numFmtId="10" fontId="55" fillId="2" borderId="0" xfId="4" applyNumberFormat="1" applyFont="1" applyFill="1" applyAlignment="1">
      <alignment vertical="center"/>
    </xf>
    <xf numFmtId="164" fontId="55" fillId="2" borderId="0" xfId="4" applyNumberFormat="1" applyFont="1" applyFill="1" applyAlignment="1">
      <alignment vertical="center"/>
    </xf>
    <xf numFmtId="168" fontId="55" fillId="2" borderId="0" xfId="4" applyNumberFormat="1" applyFont="1" applyFill="1" applyAlignment="1">
      <alignment vertical="center"/>
    </xf>
    <xf numFmtId="0" fontId="57" fillId="0" borderId="0" xfId="0" applyFont="1"/>
    <xf numFmtId="0" fontId="54" fillId="0" borderId="0" xfId="0" applyFont="1"/>
    <xf numFmtId="164" fontId="50" fillId="3" borderId="0" xfId="1" applyFont="1" applyFill="1" applyBorder="1" applyAlignment="1">
      <alignment horizontal="center" vertical="center" wrapText="1" shrinkToFit="1"/>
    </xf>
    <xf numFmtId="0" fontId="60" fillId="2" borderId="0" xfId="4" applyFont="1" applyFill="1" applyAlignment="1">
      <alignment vertical="center"/>
    </xf>
    <xf numFmtId="0" fontId="60" fillId="2" borderId="0" xfId="4" applyFont="1" applyFill="1" applyAlignment="1">
      <alignment vertical="center" wrapText="1"/>
    </xf>
    <xf numFmtId="166" fontId="50" fillId="2" borderId="0" xfId="1" applyNumberFormat="1" applyFont="1" applyFill="1" applyBorder="1" applyAlignment="1">
      <alignment horizontal="right" vertical="center"/>
    </xf>
    <xf numFmtId="169" fontId="55" fillId="2" borderId="0" xfId="4" applyNumberFormat="1" applyFont="1" applyFill="1" applyAlignment="1">
      <alignment vertical="center" shrinkToFit="1"/>
    </xf>
    <xf numFmtId="0" fontId="51" fillId="2" borderId="0" xfId="4" applyFont="1" applyFill="1" applyAlignment="1">
      <alignment vertical="center"/>
    </xf>
    <xf numFmtId="0" fontId="62" fillId="2" borderId="0" xfId="4" applyFont="1" applyFill="1" applyAlignment="1">
      <alignment horizontal="left" vertical="center"/>
    </xf>
    <xf numFmtId="0" fontId="63" fillId="2" borderId="0" xfId="4" applyFont="1" applyFill="1" applyAlignment="1">
      <alignment vertical="center"/>
    </xf>
    <xf numFmtId="0" fontId="63" fillId="2" borderId="0" xfId="4" applyFont="1" applyFill="1" applyAlignment="1">
      <alignment horizontal="centerContinuous" vertical="center"/>
    </xf>
    <xf numFmtId="0" fontId="64" fillId="2" borderId="0" xfId="3" applyFont="1" applyFill="1" applyAlignment="1">
      <alignment horizontal="centerContinuous" vertical="center" wrapText="1"/>
    </xf>
    <xf numFmtId="0" fontId="64" fillId="2" borderId="0" xfId="3" applyFont="1" applyFill="1" applyAlignment="1">
      <alignment horizontal="centerContinuous" vertical="center"/>
    </xf>
    <xf numFmtId="0" fontId="65" fillId="2" borderId="0" xfId="4" applyFont="1" applyFill="1" applyAlignment="1">
      <alignment horizontal="centerContinuous" vertical="center" shrinkToFit="1"/>
    </xf>
    <xf numFmtId="0" fontId="65" fillId="2" borderId="0" xfId="4" applyFont="1" applyFill="1" applyAlignment="1">
      <alignment horizontal="centerContinuous" vertical="center"/>
    </xf>
    <xf numFmtId="0" fontId="64" fillId="2" borderId="0" xfId="4" applyFont="1" applyFill="1" applyAlignment="1">
      <alignment horizontal="centerContinuous" vertical="center"/>
    </xf>
    <xf numFmtId="0" fontId="65" fillId="2" borderId="0" xfId="4" applyFont="1" applyFill="1" applyAlignment="1">
      <alignment vertical="center" wrapText="1"/>
    </xf>
    <xf numFmtId="0" fontId="65" fillId="2" borderId="0" xfId="4" applyFont="1" applyFill="1" applyAlignment="1">
      <alignment vertical="center" shrinkToFit="1"/>
    </xf>
    <xf numFmtId="0" fontId="67" fillId="0" borderId="0" xfId="4" applyFont="1" applyAlignment="1">
      <alignment horizontal="centerContinuous" vertical="center" wrapText="1" shrinkToFit="1"/>
    </xf>
    <xf numFmtId="0" fontId="65" fillId="2" borderId="0" xfId="4" applyFont="1" applyFill="1" applyAlignment="1">
      <alignment vertical="center"/>
    </xf>
    <xf numFmtId="0" fontId="64" fillId="2" borderId="0" xfId="4" applyFont="1" applyFill="1" applyAlignment="1">
      <alignment horizontal="center" vertical="center"/>
    </xf>
    <xf numFmtId="164" fontId="63" fillId="3" borderId="0" xfId="1" applyFont="1" applyFill="1" applyBorder="1" applyAlignment="1">
      <alignment horizontal="left" vertical="center" wrapText="1" shrinkToFit="1"/>
    </xf>
    <xf numFmtId="0" fontId="63" fillId="0" borderId="0" xfId="4" applyFont="1" applyAlignment="1">
      <alignment horizontal="left" vertical="center" wrapText="1" shrinkToFit="1"/>
    </xf>
    <xf numFmtId="0" fontId="69" fillId="3" borderId="0" xfId="4" applyFont="1" applyFill="1" applyAlignment="1">
      <alignment horizontal="center" vertical="center" wrapText="1" shrinkToFit="1"/>
    </xf>
    <xf numFmtId="168" fontId="70" fillId="0" borderId="0" xfId="1" applyNumberFormat="1" applyFont="1" applyFill="1" applyBorder="1" applyAlignment="1">
      <alignment horizontal="right" vertical="center" wrapText="1" shrinkToFit="1"/>
    </xf>
    <xf numFmtId="164" fontId="65" fillId="2" borderId="0" xfId="4" applyNumberFormat="1" applyFont="1" applyFill="1" applyAlignment="1">
      <alignment vertical="center"/>
    </xf>
    <xf numFmtId="0" fontId="69" fillId="3" borderId="10" xfId="4" applyFont="1" applyFill="1" applyBorder="1" applyAlignment="1">
      <alignment horizontal="center" vertical="center" wrapText="1" shrinkToFit="1"/>
    </xf>
    <xf numFmtId="10" fontId="65" fillId="2" borderId="0" xfId="4" applyNumberFormat="1" applyFont="1" applyFill="1" applyAlignment="1">
      <alignment vertical="center"/>
    </xf>
    <xf numFmtId="164" fontId="63" fillId="0" borderId="0" xfId="1" applyFont="1" applyFill="1" applyBorder="1" applyAlignment="1">
      <alignment horizontal="left" vertical="center" wrapText="1" indent="2" shrinkToFit="1"/>
    </xf>
    <xf numFmtId="166" fontId="63" fillId="0" borderId="0" xfId="1" applyNumberFormat="1" applyFont="1" applyFill="1" applyBorder="1" applyAlignment="1">
      <alignment horizontal="center" vertical="center" wrapText="1" shrinkToFit="1"/>
    </xf>
    <xf numFmtId="168" fontId="63" fillId="0" borderId="0" xfId="1" applyNumberFormat="1" applyFont="1" applyFill="1" applyBorder="1" applyAlignment="1">
      <alignment horizontal="center" vertical="center" wrapText="1" shrinkToFit="1"/>
    </xf>
    <xf numFmtId="164" fontId="65" fillId="2" borderId="0" xfId="4" applyNumberFormat="1" applyFont="1" applyFill="1" applyAlignment="1">
      <alignment horizontal="center" vertical="center"/>
    </xf>
    <xf numFmtId="167" fontId="63" fillId="0" borderId="0" xfId="2" applyNumberFormat="1" applyFont="1" applyFill="1" applyBorder="1" applyAlignment="1">
      <alignment horizontal="center" vertical="center" wrapText="1" shrinkToFit="1"/>
    </xf>
    <xf numFmtId="168" fontId="65" fillId="2" borderId="0" xfId="4" applyNumberFormat="1" applyFont="1" applyFill="1" applyAlignment="1">
      <alignment vertical="center"/>
    </xf>
    <xf numFmtId="164" fontId="63" fillId="7" borderId="0" xfId="1" applyFont="1" applyFill="1" applyBorder="1" applyAlignment="1">
      <alignment horizontal="left" vertical="center" wrapText="1" shrinkToFit="1"/>
    </xf>
    <xf numFmtId="166" fontId="63" fillId="7" borderId="0" xfId="1" applyNumberFormat="1" applyFont="1" applyFill="1" applyBorder="1" applyAlignment="1">
      <alignment horizontal="center" vertical="center" wrapText="1" shrinkToFit="1"/>
    </xf>
    <xf numFmtId="167" fontId="63" fillId="7" borderId="0" xfId="2" applyNumberFormat="1" applyFont="1" applyFill="1" applyBorder="1" applyAlignment="1">
      <alignment horizontal="center" vertical="center" wrapText="1" shrinkToFit="1"/>
    </xf>
    <xf numFmtId="0" fontId="63" fillId="0" borderId="0" xfId="4" applyFont="1" applyAlignment="1">
      <alignment vertical="center" wrapText="1" shrinkToFit="1"/>
    </xf>
    <xf numFmtId="164" fontId="64" fillId="3" borderId="7" xfId="1" applyFont="1" applyFill="1" applyBorder="1" applyAlignment="1">
      <alignment horizontal="left" vertical="center" wrapText="1" shrinkToFit="1"/>
    </xf>
    <xf numFmtId="164" fontId="64" fillId="3" borderId="7" xfId="1" applyFont="1" applyFill="1" applyBorder="1" applyAlignment="1">
      <alignment horizontal="center" vertical="center" wrapText="1" shrinkToFit="1"/>
    </xf>
    <xf numFmtId="167" fontId="64" fillId="3" borderId="7" xfId="2" applyNumberFormat="1" applyFont="1" applyFill="1" applyBorder="1" applyAlignment="1">
      <alignment horizontal="center" vertical="center" wrapText="1" shrinkToFit="1"/>
    </xf>
    <xf numFmtId="164" fontId="64" fillId="3" borderId="0" xfId="1" applyFont="1" applyFill="1" applyBorder="1" applyAlignment="1">
      <alignment horizontal="left" vertical="center" wrapText="1" shrinkToFit="1"/>
    </xf>
    <xf numFmtId="164" fontId="64" fillId="3" borderId="0" xfId="1" applyFont="1" applyFill="1" applyBorder="1" applyAlignment="1">
      <alignment horizontal="center" vertical="center" wrapText="1" shrinkToFit="1"/>
    </xf>
    <xf numFmtId="167" fontId="64" fillId="3" borderId="0" xfId="2" applyNumberFormat="1" applyFont="1" applyFill="1" applyBorder="1" applyAlignment="1">
      <alignment horizontal="center" vertical="center" wrapText="1" shrinkToFit="1"/>
    </xf>
    <xf numFmtId="164" fontId="65" fillId="0" borderId="0" xfId="4" applyNumberFormat="1" applyFont="1" applyAlignment="1">
      <alignment vertical="center"/>
    </xf>
    <xf numFmtId="168" fontId="65" fillId="0" borderId="0" xfId="4" applyNumberFormat="1" applyFont="1" applyAlignment="1">
      <alignment vertical="center"/>
    </xf>
    <xf numFmtId="0" fontId="63" fillId="0" borderId="0" xfId="4" applyFont="1" applyAlignment="1">
      <alignment vertical="center"/>
    </xf>
    <xf numFmtId="0" fontId="66" fillId="8" borderId="7" xfId="4" applyFont="1" applyFill="1" applyBorder="1" applyAlignment="1">
      <alignment vertical="center" shrinkToFit="1"/>
    </xf>
    <xf numFmtId="0" fontId="66" fillId="0" borderId="0" xfId="4" applyFont="1" applyAlignment="1">
      <alignment vertical="center" shrinkToFit="1"/>
    </xf>
    <xf numFmtId="164" fontId="41" fillId="0" borderId="0" xfId="1" applyFont="1" applyFill="1" applyBorder="1" applyAlignment="1">
      <alignment vertical="center" wrapText="1" shrinkToFit="1"/>
    </xf>
    <xf numFmtId="0" fontId="67" fillId="3" borderId="2" xfId="4" applyFont="1" applyFill="1" applyBorder="1" applyAlignment="1">
      <alignment horizontal="center" vertical="center" wrapText="1" shrinkToFit="1"/>
    </xf>
    <xf numFmtId="0" fontId="64" fillId="3" borderId="2" xfId="4" applyFont="1" applyFill="1" applyBorder="1" applyAlignment="1">
      <alignment horizontal="center" vertical="center" wrapText="1" shrinkToFit="1"/>
    </xf>
    <xf numFmtId="0" fontId="63" fillId="2" borderId="0" xfId="4" applyFont="1" applyFill="1" applyAlignment="1">
      <alignment horizontal="left" vertical="center" wrapText="1" indent="2"/>
    </xf>
    <xf numFmtId="165" fontId="63" fillId="2" borderId="0" xfId="1" applyNumberFormat="1" applyFont="1" applyFill="1" applyBorder="1" applyAlignment="1">
      <alignment horizontal="right" vertical="center" wrapText="1" indent="1"/>
    </xf>
    <xf numFmtId="167" fontId="63" fillId="2" borderId="0" xfId="2" applyNumberFormat="1" applyFont="1" applyFill="1" applyBorder="1" applyAlignment="1">
      <alignment horizontal="right" vertical="center" wrapText="1" indent="1"/>
    </xf>
    <xf numFmtId="0" fontId="63" fillId="7" borderId="0" xfId="4" applyFont="1" applyFill="1" applyAlignment="1">
      <alignment vertical="center" wrapText="1"/>
    </xf>
    <xf numFmtId="165" fontId="63" fillId="7" borderId="0" xfId="1" applyNumberFormat="1" applyFont="1" applyFill="1" applyBorder="1" applyAlignment="1">
      <alignment horizontal="right" vertical="center" wrapText="1" indent="1"/>
    </xf>
    <xf numFmtId="167" fontId="63" fillId="7" borderId="0" xfId="2" applyNumberFormat="1" applyFont="1" applyFill="1" applyBorder="1" applyAlignment="1">
      <alignment horizontal="right" vertical="center" wrapText="1" indent="1"/>
    </xf>
    <xf numFmtId="0" fontId="26" fillId="3" borderId="0" xfId="0" applyFont="1" applyFill="1" applyAlignment="1">
      <alignment vertical="center"/>
    </xf>
    <xf numFmtId="167" fontId="50" fillId="2" borderId="0" xfId="2" applyNumberFormat="1" applyFont="1" applyFill="1" applyBorder="1" applyAlignment="1">
      <alignment horizontal="right" wrapText="1" shrinkToFit="1"/>
    </xf>
    <xf numFmtId="0" fontId="10" fillId="0" borderId="0" xfId="0" applyFont="1" applyAlignment="1">
      <alignment vertical="center"/>
    </xf>
    <xf numFmtId="0" fontId="52" fillId="2" borderId="0" xfId="4" applyFont="1" applyFill="1" applyAlignment="1">
      <alignment vertical="center" wrapText="1" shrinkToFit="1"/>
    </xf>
    <xf numFmtId="165" fontId="53" fillId="2" borderId="0" xfId="1" applyNumberFormat="1" applyFont="1" applyFill="1" applyBorder="1" applyAlignment="1">
      <alignment horizontal="right" vertical="center" wrapText="1" shrinkToFit="1"/>
    </xf>
    <xf numFmtId="165" fontId="51" fillId="2" borderId="0" xfId="1" applyNumberFormat="1" applyFont="1" applyFill="1" applyBorder="1" applyAlignment="1">
      <alignment horizontal="right" vertical="center" wrapText="1" shrinkToFit="1"/>
    </xf>
    <xf numFmtId="166" fontId="53" fillId="2" borderId="0" xfId="1" applyNumberFormat="1" applyFont="1" applyFill="1" applyBorder="1" applyAlignment="1">
      <alignment horizontal="right" vertical="center" wrapText="1" shrinkToFit="1"/>
    </xf>
    <xf numFmtId="167" fontId="51" fillId="2" borderId="0" xfId="2" applyNumberFormat="1" applyFont="1" applyFill="1" applyBorder="1" applyAlignment="1">
      <alignment horizontal="right" vertical="center" wrapText="1" shrinkToFit="1"/>
    </xf>
    <xf numFmtId="0" fontId="50" fillId="3" borderId="0" xfId="0" applyFont="1" applyFill="1" applyAlignment="1">
      <alignment vertical="center" wrapText="1" shrinkToFit="1"/>
    </xf>
    <xf numFmtId="0" fontId="10" fillId="3" borderId="0" xfId="0" applyFont="1" applyFill="1"/>
    <xf numFmtId="165" fontId="64" fillId="3" borderId="7" xfId="1" applyNumberFormat="1" applyFont="1" applyFill="1" applyBorder="1" applyAlignment="1">
      <alignment horizontal="left" vertical="center" wrapText="1" shrinkToFit="1"/>
    </xf>
    <xf numFmtId="0" fontId="63" fillId="7" borderId="0" xfId="4" applyFont="1" applyFill="1" applyAlignment="1">
      <alignment horizontal="left" vertical="center" wrapText="1"/>
    </xf>
    <xf numFmtId="0" fontId="33" fillId="0" borderId="0" xfId="0" applyFont="1" applyAlignment="1">
      <alignment vertical="center"/>
    </xf>
    <xf numFmtId="0" fontId="48" fillId="3" borderId="0" xfId="4" applyFont="1" applyFill="1" applyAlignment="1">
      <alignment vertical="center"/>
    </xf>
    <xf numFmtId="0" fontId="33" fillId="4" borderId="0" xfId="0" applyFont="1" applyFill="1" applyAlignment="1">
      <alignment vertical="center"/>
    </xf>
    <xf numFmtId="166" fontId="65" fillId="2" borderId="0" xfId="4" applyNumberFormat="1" applyFont="1" applyFill="1" applyAlignment="1">
      <alignment vertical="center"/>
    </xf>
    <xf numFmtId="43" fontId="63" fillId="2" borderId="0" xfId="4" applyNumberFormat="1" applyFont="1" applyFill="1" applyAlignment="1">
      <alignment vertical="center"/>
    </xf>
    <xf numFmtId="0" fontId="15" fillId="3" borderId="0" xfId="0" applyFont="1" applyFill="1" applyAlignment="1">
      <alignment horizontal="left" vertical="center" wrapText="1"/>
    </xf>
    <xf numFmtId="167" fontId="50" fillId="3" borderId="0" xfId="2" applyNumberFormat="1" applyFont="1" applyFill="1" applyBorder="1" applyAlignment="1">
      <alignment horizontal="right" wrapText="1" shrinkToFit="1"/>
    </xf>
    <xf numFmtId="0" fontId="15" fillId="2" borderId="0" xfId="0" applyFont="1" applyFill="1" applyAlignment="1">
      <alignment vertical="center" wrapText="1"/>
    </xf>
    <xf numFmtId="166" fontId="15" fillId="2" borderId="0" xfId="1" applyNumberFormat="1" applyFont="1" applyFill="1" applyBorder="1" applyAlignment="1">
      <alignment horizontal="right" vertical="center" wrapText="1" shrinkToFit="1"/>
    </xf>
    <xf numFmtId="0" fontId="51" fillId="3" borderId="0" xfId="0" applyFont="1" applyFill="1" applyAlignment="1">
      <alignment horizontal="left" vertical="center" wrapText="1"/>
    </xf>
    <xf numFmtId="0" fontId="29" fillId="0" borderId="0" xfId="4" applyFont="1" applyAlignment="1">
      <alignment horizontal="centerContinuous" vertical="center" wrapText="1" shrinkToFit="1"/>
    </xf>
    <xf numFmtId="0" fontId="59" fillId="0" borderId="0" xfId="4" applyFont="1" applyAlignment="1">
      <alignment horizontal="right" vertical="center" wrapText="1" shrinkToFit="1"/>
    </xf>
    <xf numFmtId="44" fontId="33" fillId="0" borderId="0" xfId="0" applyNumberFormat="1" applyFont="1"/>
    <xf numFmtId="0" fontId="80" fillId="0" borderId="0" xfId="0" applyFont="1" applyAlignment="1">
      <alignment vertical="center" wrapText="1"/>
    </xf>
    <xf numFmtId="0" fontId="48" fillId="2" borderId="0" xfId="4" applyFont="1" applyFill="1" applyAlignment="1">
      <alignment vertical="center" wrapText="1"/>
    </xf>
    <xf numFmtId="0" fontId="48" fillId="2" borderId="0" xfId="4" applyFont="1" applyFill="1" applyAlignment="1">
      <alignment vertical="center" shrinkToFit="1"/>
    </xf>
    <xf numFmtId="0" fontId="48" fillId="2" borderId="0" xfId="4" applyFont="1" applyFill="1" applyAlignment="1">
      <alignment horizontal="left" vertical="center" shrinkToFit="1"/>
    </xf>
    <xf numFmtId="0" fontId="81" fillId="2" borderId="0" xfId="4" applyFont="1" applyFill="1" applyAlignment="1">
      <alignment horizontal="center" vertical="center" wrapText="1"/>
    </xf>
    <xf numFmtId="0" fontId="79" fillId="0" borderId="0" xfId="0" applyFont="1" applyAlignment="1">
      <alignment vertical="center" wrapText="1"/>
    </xf>
    <xf numFmtId="0" fontId="79" fillId="0" borderId="0" xfId="4" applyFont="1" applyAlignment="1">
      <alignment vertical="center" wrapText="1"/>
    </xf>
    <xf numFmtId="0" fontId="82" fillId="0" borderId="0" xfId="4" applyFont="1" applyAlignment="1">
      <alignment horizontal="right" wrapText="1" shrinkToFit="1"/>
    </xf>
    <xf numFmtId="9" fontId="48" fillId="0" borderId="0" xfId="2" applyFont="1" applyFill="1" applyBorder="1" applyAlignment="1">
      <alignment horizontal="right" wrapText="1" shrinkToFit="1"/>
    </xf>
    <xf numFmtId="0" fontId="82" fillId="3" borderId="0" xfId="4" applyFont="1" applyFill="1" applyAlignment="1">
      <alignment horizontal="right" wrapText="1" shrinkToFit="1"/>
    </xf>
    <xf numFmtId="0" fontId="48" fillId="3" borderId="0" xfId="4" applyFont="1" applyFill="1" applyAlignment="1">
      <alignment horizontal="left" wrapText="1" shrinkToFit="1"/>
    </xf>
    <xf numFmtId="0" fontId="48" fillId="2" borderId="0" xfId="0" applyFont="1" applyFill="1" applyAlignment="1">
      <alignment vertical="center"/>
    </xf>
    <xf numFmtId="0" fontId="48" fillId="2" borderId="0" xfId="0" applyFont="1" applyFill="1" applyAlignment="1">
      <alignment vertical="center" wrapText="1"/>
    </xf>
    <xf numFmtId="0" fontId="48" fillId="2" borderId="0" xfId="0" applyFont="1" applyFill="1" applyAlignment="1">
      <alignment horizontal="center" vertical="center" shrinkToFit="1"/>
    </xf>
    <xf numFmtId="0" fontId="81" fillId="2" borderId="0" xfId="0" applyFont="1" applyFill="1" applyAlignment="1">
      <alignment horizontal="center" vertical="center" wrapText="1"/>
    </xf>
    <xf numFmtId="0" fontId="48" fillId="2" borderId="0" xfId="0" applyFont="1" applyFill="1" applyAlignment="1">
      <alignment vertical="center" shrinkToFit="1"/>
    </xf>
    <xf numFmtId="0" fontId="48" fillId="0" borderId="0" xfId="4" applyFont="1" applyAlignment="1">
      <alignment horizontal="left" vertical="center" wrapText="1" shrinkToFit="1"/>
    </xf>
    <xf numFmtId="165" fontId="48" fillId="2" borderId="0" xfId="1" applyNumberFormat="1" applyFont="1" applyFill="1" applyBorder="1" applyAlignment="1">
      <alignment vertical="center"/>
    </xf>
    <xf numFmtId="165" fontId="81" fillId="2" borderId="0" xfId="1" applyNumberFormat="1" applyFont="1" applyFill="1" applyBorder="1" applyAlignment="1">
      <alignment vertical="center"/>
    </xf>
    <xf numFmtId="167" fontId="48" fillId="3" borderId="0" xfId="2" applyNumberFormat="1" applyFont="1" applyFill="1" applyBorder="1" applyAlignment="1">
      <alignment horizontal="left" wrapText="1" shrinkToFit="1"/>
    </xf>
    <xf numFmtId="167" fontId="48" fillId="3" borderId="0" xfId="2" applyNumberFormat="1" applyFont="1" applyFill="1" applyBorder="1" applyAlignment="1">
      <alignment horizontal="center" wrapText="1" shrinkToFit="1"/>
    </xf>
    <xf numFmtId="0" fontId="85" fillId="2" borderId="0" xfId="0" applyFont="1" applyFill="1" applyAlignment="1">
      <alignment vertical="center"/>
    </xf>
    <xf numFmtId="0" fontId="86" fillId="2" borderId="0" xfId="0" applyFont="1" applyFill="1" applyAlignment="1">
      <alignment vertical="center" shrinkToFit="1"/>
    </xf>
    <xf numFmtId="0" fontId="87" fillId="2" borderId="0" xfId="0" applyFont="1" applyFill="1" applyAlignment="1">
      <alignment vertical="center" shrinkToFit="1"/>
    </xf>
    <xf numFmtId="0" fontId="87" fillId="2" borderId="0" xfId="0" applyFont="1" applyFill="1" applyAlignment="1">
      <alignment vertical="center" wrapText="1"/>
    </xf>
    <xf numFmtId="0" fontId="87" fillId="2" borderId="0" xfId="0" applyFont="1" applyFill="1" applyAlignment="1">
      <alignment vertical="center"/>
    </xf>
    <xf numFmtId="0" fontId="88" fillId="2" borderId="0" xfId="0" applyFont="1" applyFill="1" applyAlignment="1">
      <alignment horizontal="right" vertical="center" shrinkToFit="1"/>
    </xf>
    <xf numFmtId="0" fontId="90" fillId="0" borderId="0" xfId="0" applyFont="1" applyAlignment="1">
      <alignment vertical="center"/>
    </xf>
    <xf numFmtId="0" fontId="48" fillId="3" borderId="0" xfId="4" applyFont="1" applyFill="1" applyAlignment="1">
      <alignment vertical="center" shrinkToFit="1"/>
    </xf>
    <xf numFmtId="0" fontId="48" fillId="3" borderId="0" xfId="4" applyFont="1" applyFill="1" applyAlignment="1">
      <alignment vertical="center" wrapText="1"/>
    </xf>
    <xf numFmtId="10" fontId="90" fillId="0" borderId="0" xfId="0" applyNumberFormat="1" applyFont="1" applyAlignment="1">
      <alignment horizontal="center" vertical="center"/>
    </xf>
    <xf numFmtId="165" fontId="48" fillId="0" borderId="0" xfId="1" applyNumberFormat="1" applyFont="1" applyFill="1" applyAlignment="1">
      <alignment horizontal="left" vertical="center" shrinkToFit="1"/>
    </xf>
    <xf numFmtId="0" fontId="48" fillId="0" borderId="0" xfId="4" applyFont="1" applyAlignment="1">
      <alignment horizontal="left" vertical="center" shrinkToFit="1"/>
    </xf>
    <xf numFmtId="165" fontId="48" fillId="0" borderId="0" xfId="1" applyNumberFormat="1" applyFont="1" applyFill="1" applyAlignment="1">
      <alignment vertical="center" shrinkToFit="1"/>
    </xf>
    <xf numFmtId="165" fontId="48" fillId="2" borderId="0" xfId="1" applyNumberFormat="1" applyFont="1" applyFill="1" applyAlignment="1">
      <alignment vertical="center" shrinkToFit="1"/>
    </xf>
    <xf numFmtId="165" fontId="48" fillId="0" borderId="0" xfId="1" applyNumberFormat="1" applyFont="1" applyFill="1" applyBorder="1" applyAlignment="1">
      <alignment horizontal="right" wrapText="1" shrinkToFit="1"/>
    </xf>
    <xf numFmtId="165" fontId="48" fillId="3" borderId="0" xfId="1" applyNumberFormat="1" applyFont="1" applyFill="1" applyBorder="1" applyAlignment="1">
      <alignment horizontal="right" wrapText="1" shrinkToFit="1"/>
    </xf>
    <xf numFmtId="0" fontId="94" fillId="2" borderId="0" xfId="4" applyFont="1" applyFill="1" applyAlignment="1">
      <alignment vertical="center" wrapText="1"/>
    </xf>
    <xf numFmtId="0" fontId="94" fillId="2" borderId="0" xfId="4" applyFont="1" applyFill="1" applyAlignment="1">
      <alignment vertical="center" shrinkToFit="1"/>
    </xf>
    <xf numFmtId="0" fontId="80" fillId="2" borderId="0" xfId="4" applyFont="1" applyFill="1" applyAlignment="1">
      <alignment horizontal="center" vertical="center"/>
    </xf>
    <xf numFmtId="164" fontId="48" fillId="3" borderId="0" xfId="1" applyFont="1" applyFill="1" applyBorder="1" applyAlignment="1">
      <alignment horizontal="left" vertical="center" wrapText="1" shrinkToFit="1"/>
    </xf>
    <xf numFmtId="0" fontId="93" fillId="3" borderId="0" xfId="4" applyFont="1" applyFill="1" applyAlignment="1">
      <alignment horizontal="center" vertical="center" wrapText="1" shrinkToFit="1"/>
    </xf>
    <xf numFmtId="0" fontId="94" fillId="2" borderId="0" xfId="4" applyFont="1" applyFill="1" applyAlignment="1">
      <alignment vertical="center"/>
    </xf>
    <xf numFmtId="164" fontId="48" fillId="0" borderId="0" xfId="1" applyFont="1" applyFill="1" applyBorder="1" applyAlignment="1">
      <alignment horizontal="left" vertical="center" wrapText="1" indent="2" shrinkToFit="1"/>
    </xf>
    <xf numFmtId="0" fontId="48" fillId="0" borderId="0" xfId="4" applyFont="1" applyAlignment="1">
      <alignment vertical="center" wrapText="1" shrinkToFit="1"/>
    </xf>
    <xf numFmtId="0" fontId="48" fillId="0" borderId="0" xfId="4" applyFont="1" applyAlignment="1">
      <alignment vertical="center"/>
    </xf>
    <xf numFmtId="165" fontId="48" fillId="2" borderId="0" xfId="1" applyNumberFormat="1" applyFont="1" applyFill="1" applyBorder="1" applyAlignment="1">
      <alignment horizontal="right" vertical="center" wrapText="1" indent="1"/>
    </xf>
    <xf numFmtId="0" fontId="48" fillId="2" borderId="0" xfId="4" applyFont="1" applyFill="1" applyAlignment="1">
      <alignment horizontal="left" vertical="center" wrapText="1" indent="2"/>
    </xf>
    <xf numFmtId="0" fontId="96" fillId="0" borderId="0" xfId="0" applyFont="1"/>
    <xf numFmtId="0" fontId="40" fillId="2" borderId="0" xfId="4" applyFont="1" applyFill="1" applyAlignment="1">
      <alignment vertical="center" wrapText="1"/>
    </xf>
    <xf numFmtId="165" fontId="50" fillId="3" borderId="0" xfId="1" applyNumberFormat="1" applyFont="1" applyFill="1" applyBorder="1" applyAlignment="1">
      <alignment horizontal="right" wrapText="1" shrinkToFit="1"/>
    </xf>
    <xf numFmtId="167" fontId="48" fillId="2" borderId="0" xfId="2" applyNumberFormat="1" applyFont="1" applyFill="1" applyBorder="1" applyAlignment="1">
      <alignment horizontal="center" vertical="center" wrapText="1"/>
    </xf>
    <xf numFmtId="172" fontId="33" fillId="0" borderId="0" xfId="0" applyNumberFormat="1" applyFont="1"/>
    <xf numFmtId="172" fontId="36" fillId="0" borderId="0" xfId="2" applyNumberFormat="1" applyFont="1" applyBorder="1" applyAlignment="1">
      <alignment horizontal="center"/>
    </xf>
    <xf numFmtId="172" fontId="39" fillId="0" borderId="0" xfId="2" applyNumberFormat="1" applyFont="1" applyFill="1" applyBorder="1" applyAlignment="1">
      <alignment horizontal="center" vertical="center" wrapText="1"/>
    </xf>
    <xf numFmtId="172" fontId="36" fillId="0" borderId="0" xfId="2" applyNumberFormat="1" applyFont="1" applyFill="1" applyBorder="1" applyAlignment="1">
      <alignment horizontal="center"/>
    </xf>
    <xf numFmtId="172" fontId="36" fillId="0" borderId="0" xfId="9" applyNumberFormat="1" applyFont="1" applyBorder="1" applyAlignment="1">
      <alignment horizontal="center"/>
    </xf>
    <xf numFmtId="165" fontId="83" fillId="0" borderId="0" xfId="1" applyNumberFormat="1" applyFont="1" applyFill="1" applyBorder="1" applyAlignment="1">
      <alignment horizontal="right" wrapText="1"/>
    </xf>
    <xf numFmtId="9" fontId="82" fillId="0" borderId="0" xfId="2" applyFont="1" applyFill="1" applyBorder="1" applyAlignment="1">
      <alignment horizontal="right" wrapText="1"/>
    </xf>
    <xf numFmtId="0" fontId="48" fillId="0" borderId="0" xfId="4" applyFont="1" applyAlignment="1">
      <alignment vertical="center" wrapText="1"/>
    </xf>
    <xf numFmtId="0" fontId="48" fillId="0" borderId="0" xfId="4" applyFont="1" applyAlignment="1">
      <alignment vertical="center" shrinkToFit="1"/>
    </xf>
    <xf numFmtId="0" fontId="83" fillId="0" borderId="0" xfId="4" applyFont="1" applyAlignment="1">
      <alignment wrapText="1"/>
    </xf>
    <xf numFmtId="9" fontId="48" fillId="3" borderId="0" xfId="9" applyFont="1" applyFill="1" applyBorder="1" applyAlignment="1">
      <alignment horizontal="right" wrapText="1" shrinkToFit="1"/>
    </xf>
    <xf numFmtId="0" fontId="9" fillId="3" borderId="0" xfId="0" applyFont="1" applyFill="1" applyAlignment="1">
      <alignment vertical="center" wrapText="1" shrinkToFit="1"/>
    </xf>
    <xf numFmtId="166" fontId="50" fillId="3" borderId="0" xfId="1" applyNumberFormat="1" applyFont="1" applyFill="1" applyBorder="1" applyAlignment="1">
      <alignment horizontal="right" wrapText="1" shrinkToFit="1"/>
    </xf>
    <xf numFmtId="164" fontId="50" fillId="3" borderId="0" xfId="1" applyFont="1" applyFill="1" applyBorder="1" applyAlignment="1">
      <alignment horizontal="right" wrapText="1" shrinkToFit="1"/>
    </xf>
    <xf numFmtId="167" fontId="50" fillId="3" borderId="1" xfId="2" applyNumberFormat="1" applyFont="1" applyFill="1" applyBorder="1" applyAlignment="1">
      <alignment horizontal="right" wrapText="1" shrinkToFit="1"/>
    </xf>
    <xf numFmtId="9" fontId="50" fillId="3" borderId="0" xfId="2" applyFont="1" applyFill="1" applyBorder="1" applyAlignment="1">
      <alignment horizontal="right" wrapText="1" shrinkToFit="1"/>
    </xf>
    <xf numFmtId="165" fontId="50" fillId="3" borderId="1" xfId="1" applyNumberFormat="1" applyFont="1" applyFill="1" applyBorder="1" applyAlignment="1">
      <alignment horizontal="right" wrapText="1" shrinkToFit="1"/>
    </xf>
    <xf numFmtId="0" fontId="15" fillId="3" borderId="0" xfId="0" quotePrefix="1" applyFont="1" applyFill="1" applyAlignment="1">
      <alignment horizontal="left" vertical="center"/>
    </xf>
    <xf numFmtId="0" fontId="15" fillId="3" borderId="7" xfId="0" applyFont="1" applyFill="1" applyBorder="1" applyAlignment="1">
      <alignment vertical="center" wrapText="1" shrinkToFit="1"/>
    </xf>
    <xf numFmtId="167" fontId="50" fillId="3" borderId="0" xfId="2" applyNumberFormat="1" applyFont="1" applyFill="1" applyBorder="1" applyAlignment="1">
      <alignment horizontal="center" vertical="center" wrapText="1" shrinkToFit="1"/>
    </xf>
    <xf numFmtId="0" fontId="99" fillId="0" borderId="0" xfId="0" applyFont="1"/>
    <xf numFmtId="0" fontId="1" fillId="0" borderId="0" xfId="0" applyFont="1"/>
    <xf numFmtId="0" fontId="1" fillId="0" borderId="7" xfId="0" applyFont="1" applyBorder="1"/>
    <xf numFmtId="0" fontId="38" fillId="2" borderId="7" xfId="0" applyFont="1" applyFill="1" applyBorder="1" applyAlignment="1">
      <alignment horizontal="center" vertical="center" wrapText="1" shrinkToFit="1"/>
    </xf>
    <xf numFmtId="0" fontId="38" fillId="2" borderId="0" xfId="0" applyFont="1" applyFill="1" applyAlignment="1">
      <alignment horizontal="center" vertical="center" wrapText="1" shrinkToFit="1"/>
    </xf>
    <xf numFmtId="0" fontId="39" fillId="3" borderId="0" xfId="0" applyFont="1" applyFill="1" applyAlignment="1">
      <alignment horizontal="left" vertical="center" wrapText="1"/>
    </xf>
    <xf numFmtId="0" fontId="33" fillId="3" borderId="0" xfId="0" applyFont="1" applyFill="1"/>
    <xf numFmtId="0" fontId="36" fillId="0" borderId="13" xfId="0" applyFont="1" applyBorder="1"/>
    <xf numFmtId="172" fontId="36" fillId="0" borderId="13" xfId="9" applyNumberFormat="1" applyFont="1" applyBorder="1" applyAlignment="1">
      <alignment horizontal="center"/>
    </xf>
    <xf numFmtId="172" fontId="36" fillId="0" borderId="14" xfId="9" applyNumberFormat="1" applyFont="1" applyBorder="1" applyAlignment="1">
      <alignment horizontal="center"/>
    </xf>
    <xf numFmtId="0" fontId="36" fillId="0" borderId="14" xfId="0" applyFont="1" applyBorder="1"/>
    <xf numFmtId="0" fontId="36" fillId="0" borderId="7" xfId="0" applyFont="1" applyBorder="1" applyAlignment="1">
      <alignment horizontal="center" vertical="center"/>
    </xf>
    <xf numFmtId="0" fontId="36" fillId="0" borderId="15" xfId="0" applyFont="1" applyBorder="1"/>
    <xf numFmtId="172" fontId="36" fillId="0" borderId="15" xfId="2" applyNumberFormat="1" applyFont="1" applyBorder="1" applyAlignment="1">
      <alignment horizontal="center"/>
    </xf>
    <xf numFmtId="0" fontId="39" fillId="3" borderId="12" xfId="0" applyFont="1" applyFill="1" applyBorder="1" applyAlignment="1">
      <alignment horizontal="left" vertical="center" wrapText="1"/>
    </xf>
    <xf numFmtId="172" fontId="33" fillId="3" borderId="0" xfId="0" applyNumberFormat="1" applyFont="1" applyFill="1"/>
    <xf numFmtId="172" fontId="36" fillId="0" borderId="14" xfId="2" applyNumberFormat="1" applyFont="1" applyBorder="1" applyAlignment="1">
      <alignment horizontal="center"/>
    </xf>
    <xf numFmtId="0" fontId="36" fillId="0" borderId="16" xfId="0" applyFont="1" applyBorder="1"/>
    <xf numFmtId="172" fontId="33" fillId="0" borderId="17" xfId="0" applyNumberFormat="1" applyFont="1" applyBorder="1"/>
    <xf numFmtId="172" fontId="36" fillId="0" borderId="17" xfId="2" applyNumberFormat="1" applyFont="1" applyBorder="1" applyAlignment="1">
      <alignment horizontal="center"/>
    </xf>
    <xf numFmtId="172" fontId="36" fillId="0" borderId="16" xfId="2" applyNumberFormat="1" applyFont="1" applyBorder="1" applyAlignment="1">
      <alignment horizontal="center"/>
    </xf>
    <xf numFmtId="0" fontId="33" fillId="0" borderId="19" xfId="0" applyFont="1" applyBorder="1"/>
    <xf numFmtId="0" fontId="40" fillId="3" borderId="0" xfId="4" applyFont="1" applyFill="1" applyAlignment="1">
      <alignment vertical="center" shrinkToFit="1"/>
    </xf>
    <xf numFmtId="3" fontId="45" fillId="9" borderId="0" xfId="0" applyNumberFormat="1" applyFont="1" applyFill="1" applyAlignment="1">
      <alignment horizontal="center"/>
    </xf>
    <xf numFmtId="172" fontId="45" fillId="9" borderId="0" xfId="0" applyNumberFormat="1" applyFont="1" applyFill="1" applyAlignment="1">
      <alignment horizontal="center"/>
    </xf>
    <xf numFmtId="172" fontId="44" fillId="3" borderId="0" xfId="4" applyNumberFormat="1" applyFont="1" applyFill="1" applyAlignment="1">
      <alignment horizontal="right" vertical="center" wrapText="1" shrinkToFit="1"/>
    </xf>
    <xf numFmtId="0" fontId="33" fillId="3" borderId="0" xfId="4" applyFont="1" applyFill="1" applyAlignment="1">
      <alignment horizontal="left" vertical="center" wrapText="1" shrinkToFit="1"/>
    </xf>
    <xf numFmtId="172" fontId="33" fillId="3" borderId="0" xfId="2" applyNumberFormat="1" applyFont="1" applyFill="1" applyBorder="1" applyAlignment="1">
      <alignment horizontal="right" vertical="center" wrapText="1" shrinkToFit="1"/>
    </xf>
    <xf numFmtId="3" fontId="45" fillId="3" borderId="13" xfId="0" applyNumberFormat="1" applyFont="1" applyFill="1" applyBorder="1" applyAlignment="1">
      <alignment horizontal="center"/>
    </xf>
    <xf numFmtId="172" fontId="45" fillId="3" borderId="13" xfId="0" applyNumberFormat="1" applyFont="1" applyFill="1" applyBorder="1" applyAlignment="1">
      <alignment horizontal="center"/>
    </xf>
    <xf numFmtId="172" fontId="45" fillId="9" borderId="13" xfId="0" applyNumberFormat="1" applyFont="1" applyFill="1" applyBorder="1" applyAlignment="1">
      <alignment horizontal="center"/>
    </xf>
    <xf numFmtId="172" fontId="45" fillId="3" borderId="14" xfId="0" applyNumberFormat="1" applyFont="1" applyFill="1" applyBorder="1" applyAlignment="1">
      <alignment horizontal="center"/>
    </xf>
    <xf numFmtId="3" fontId="45" fillId="3" borderId="14" xfId="0" applyNumberFormat="1" applyFont="1" applyFill="1" applyBorder="1" applyAlignment="1">
      <alignment horizontal="center"/>
    </xf>
    <xf numFmtId="0" fontId="33" fillId="3" borderId="14" xfId="4" applyFont="1" applyFill="1" applyBorder="1" applyAlignment="1">
      <alignment vertical="center"/>
    </xf>
    <xf numFmtId="3" fontId="45" fillId="9" borderId="14" xfId="0" applyNumberFormat="1" applyFont="1" applyFill="1" applyBorder="1" applyAlignment="1">
      <alignment horizontal="center"/>
    </xf>
    <xf numFmtId="172" fontId="45" fillId="9" borderId="14" xfId="0" applyNumberFormat="1" applyFont="1" applyFill="1" applyBorder="1" applyAlignment="1">
      <alignment horizontal="center"/>
    </xf>
    <xf numFmtId="3" fontId="45" fillId="9" borderId="20" xfId="0" applyNumberFormat="1" applyFont="1" applyFill="1" applyBorder="1" applyAlignment="1">
      <alignment horizontal="center"/>
    </xf>
    <xf numFmtId="0" fontId="42" fillId="3" borderId="21" xfId="4" applyFont="1" applyFill="1" applyBorder="1" applyAlignment="1">
      <alignment horizontal="center" vertical="center" wrapText="1" shrinkToFit="1"/>
    </xf>
    <xf numFmtId="0" fontId="43" fillId="3" borderId="21" xfId="4" applyFont="1" applyFill="1" applyBorder="1" applyAlignment="1">
      <alignment horizontal="center" vertical="center" wrapText="1" shrinkToFit="1"/>
    </xf>
    <xf numFmtId="0" fontId="43" fillId="3" borderId="0" xfId="4" applyFont="1" applyFill="1" applyAlignment="1">
      <alignment horizontal="center" vertical="center" wrapText="1" shrinkToFit="1"/>
    </xf>
    <xf numFmtId="172" fontId="45" fillId="9" borderId="22" xfId="0" applyNumberFormat="1" applyFont="1" applyFill="1" applyBorder="1" applyAlignment="1">
      <alignment horizontal="center"/>
    </xf>
    <xf numFmtId="0" fontId="101" fillId="3" borderId="21" xfId="4" applyFont="1" applyFill="1" applyBorder="1" applyAlignment="1">
      <alignment horizontal="center" vertical="center" wrapText="1" shrinkToFit="1"/>
    </xf>
    <xf numFmtId="0" fontId="48" fillId="3" borderId="23" xfId="4" applyFont="1" applyFill="1" applyBorder="1" applyAlignment="1">
      <alignment horizontal="left" wrapText="1" shrinkToFit="1"/>
    </xf>
    <xf numFmtId="9" fontId="48" fillId="3" borderId="23" xfId="9" applyFont="1" applyFill="1" applyBorder="1" applyAlignment="1">
      <alignment horizontal="right" wrapText="1" shrinkToFit="1"/>
    </xf>
    <xf numFmtId="165" fontId="48" fillId="3" borderId="23" xfId="1" applyNumberFormat="1" applyFont="1" applyFill="1" applyBorder="1" applyAlignment="1">
      <alignment horizontal="right" wrapText="1" shrinkToFit="1"/>
    </xf>
    <xf numFmtId="165" fontId="48" fillId="3" borderId="24" xfId="1" applyNumberFormat="1" applyFont="1" applyFill="1" applyBorder="1" applyAlignment="1">
      <alignment horizontal="right" wrapText="1" shrinkToFit="1"/>
    </xf>
    <xf numFmtId="0" fontId="48" fillId="2" borderId="19" xfId="4" applyFont="1" applyFill="1" applyBorder="1" applyAlignment="1">
      <alignment vertical="center"/>
    </xf>
    <xf numFmtId="0" fontId="48" fillId="2" borderId="19" xfId="4" applyFont="1" applyFill="1" applyBorder="1" applyAlignment="1">
      <alignment vertical="center" shrinkToFit="1"/>
    </xf>
    <xf numFmtId="0" fontId="48" fillId="2" borderId="19" xfId="4" applyFont="1" applyFill="1" applyBorder="1" applyAlignment="1">
      <alignment vertical="center" wrapText="1"/>
    </xf>
    <xf numFmtId="165" fontId="48" fillId="3" borderId="13" xfId="1" applyNumberFormat="1" applyFont="1" applyFill="1" applyBorder="1" applyAlignment="1">
      <alignment horizontal="right" wrapText="1" shrinkToFit="1"/>
    </xf>
    <xf numFmtId="9" fontId="48" fillId="3" borderId="13" xfId="9" applyFont="1" applyFill="1" applyBorder="1" applyAlignment="1">
      <alignment horizontal="right" wrapText="1" shrinkToFit="1"/>
    </xf>
    <xf numFmtId="0" fontId="83" fillId="3" borderId="23" xfId="4" applyFont="1" applyFill="1" applyBorder="1" applyAlignment="1">
      <alignment wrapText="1"/>
    </xf>
    <xf numFmtId="165" fontId="83" fillId="3" borderId="23" xfId="1" applyNumberFormat="1" applyFont="1" applyFill="1" applyBorder="1" applyAlignment="1">
      <alignment horizontal="right" wrapText="1"/>
    </xf>
    <xf numFmtId="9" fontId="82" fillId="3" borderId="23" xfId="9" applyFont="1" applyFill="1" applyBorder="1" applyAlignment="1">
      <alignment horizontal="right" wrapText="1"/>
    </xf>
    <xf numFmtId="165" fontId="48" fillId="3" borderId="14" xfId="1" applyNumberFormat="1" applyFont="1" applyFill="1" applyBorder="1" applyAlignment="1">
      <alignment horizontal="right" wrapText="1" shrinkToFit="1"/>
    </xf>
    <xf numFmtId="9" fontId="48" fillId="3" borderId="14" xfId="9" applyFont="1" applyFill="1" applyBorder="1" applyAlignment="1">
      <alignment horizontal="right" wrapText="1" shrinkToFit="1"/>
    </xf>
    <xf numFmtId="0" fontId="48" fillId="3" borderId="20" xfId="4" applyFont="1" applyFill="1" applyBorder="1" applyAlignment="1">
      <alignment horizontal="left" wrapText="1" shrinkToFit="1"/>
    </xf>
    <xf numFmtId="0" fontId="48" fillId="3" borderId="14" xfId="4" applyFont="1" applyFill="1" applyBorder="1" applyAlignment="1">
      <alignment horizontal="left" wrapText="1" shrinkToFit="1"/>
    </xf>
    <xf numFmtId="9" fontId="48" fillId="3" borderId="27" xfId="9" applyFont="1" applyFill="1" applyBorder="1" applyAlignment="1">
      <alignment horizontal="right" wrapText="1" shrinkToFit="1"/>
    </xf>
    <xf numFmtId="0" fontId="48" fillId="3" borderId="13" xfId="4" applyFont="1" applyFill="1" applyBorder="1" applyAlignment="1">
      <alignment horizontal="left" wrapText="1" shrinkToFit="1"/>
    </xf>
    <xf numFmtId="0" fontId="48" fillId="3" borderId="27" xfId="4" applyFont="1" applyFill="1" applyBorder="1" applyAlignment="1">
      <alignment horizontal="left" wrapText="1" shrinkToFit="1"/>
    </xf>
    <xf numFmtId="0" fontId="81" fillId="3" borderId="25" xfId="4" applyFont="1" applyFill="1" applyBorder="1" applyAlignment="1">
      <alignment horizontal="left" vertical="center" wrapText="1" shrinkToFit="1"/>
    </xf>
    <xf numFmtId="0" fontId="81" fillId="3" borderId="25" xfId="4" applyFont="1" applyFill="1" applyBorder="1" applyAlignment="1">
      <alignment horizontal="left" wrapText="1" shrinkToFit="1"/>
    </xf>
    <xf numFmtId="0" fontId="83" fillId="3" borderId="0" xfId="4" applyFont="1" applyFill="1" applyAlignment="1">
      <alignment wrapText="1"/>
    </xf>
    <xf numFmtId="9" fontId="48" fillId="3" borderId="20" xfId="9" applyFont="1" applyFill="1" applyBorder="1" applyAlignment="1">
      <alignment horizontal="right" wrapText="1" shrinkToFit="1"/>
    </xf>
    <xf numFmtId="0" fontId="81" fillId="3" borderId="26" xfId="4" applyFont="1" applyFill="1" applyBorder="1" applyAlignment="1">
      <alignment horizontal="left" wrapText="1" shrinkToFit="1"/>
    </xf>
    <xf numFmtId="9" fontId="48" fillId="3" borderId="26" xfId="9" applyFont="1" applyFill="1" applyBorder="1" applyAlignment="1">
      <alignment horizontal="right" wrapText="1" shrinkToFit="1"/>
    </xf>
    <xf numFmtId="0" fontId="81" fillId="2" borderId="28" xfId="4" applyFont="1" applyFill="1" applyBorder="1" applyAlignment="1">
      <alignment vertical="center" wrapText="1"/>
    </xf>
    <xf numFmtId="0" fontId="48" fillId="2" borderId="29" xfId="4" applyFont="1" applyFill="1" applyBorder="1" applyAlignment="1">
      <alignment vertical="center" shrinkToFit="1"/>
    </xf>
    <xf numFmtId="0" fontId="48" fillId="2" borderId="29" xfId="4" applyFont="1" applyFill="1" applyBorder="1" applyAlignment="1">
      <alignment vertical="center"/>
    </xf>
    <xf numFmtId="0" fontId="48" fillId="3" borderId="28" xfId="4" applyFont="1" applyFill="1" applyBorder="1" applyAlignment="1">
      <alignment horizontal="center" wrapText="1" shrinkToFit="1"/>
    </xf>
    <xf numFmtId="0" fontId="48" fillId="3" borderId="28" xfId="4" applyFont="1" applyFill="1" applyBorder="1" applyAlignment="1">
      <alignment horizontal="center" vertical="center" wrapText="1" shrinkToFit="1"/>
    </xf>
    <xf numFmtId="167" fontId="48" fillId="3" borderId="13" xfId="2" applyNumberFormat="1" applyFont="1" applyFill="1" applyBorder="1" applyAlignment="1">
      <alignment horizontal="left" wrapText="1" shrinkToFit="1"/>
    </xf>
    <xf numFmtId="167" fontId="48" fillId="3" borderId="20" xfId="2" applyNumberFormat="1" applyFont="1" applyFill="1" applyBorder="1" applyAlignment="1">
      <alignment horizontal="center" wrapText="1" shrinkToFit="1"/>
    </xf>
    <xf numFmtId="167" fontId="48" fillId="3" borderId="14" xfId="2" applyNumberFormat="1" applyFont="1" applyFill="1" applyBorder="1" applyAlignment="1">
      <alignment horizontal="center" wrapText="1" shrinkToFit="1"/>
    </xf>
    <xf numFmtId="0" fontId="85" fillId="3" borderId="0" xfId="4" applyFont="1" applyFill="1" applyAlignment="1">
      <alignment horizontal="left" vertical="center" wrapText="1" shrinkToFit="1"/>
    </xf>
    <xf numFmtId="0" fontId="48" fillId="3" borderId="0" xfId="0" applyFont="1" applyFill="1" applyAlignment="1">
      <alignment vertical="center" wrapText="1"/>
    </xf>
    <xf numFmtId="169" fontId="48" fillId="3" borderId="0" xfId="2" applyNumberFormat="1" applyFont="1" applyFill="1" applyBorder="1" applyAlignment="1">
      <alignment horizontal="right" vertical="center" shrinkToFit="1"/>
    </xf>
    <xf numFmtId="167" fontId="48" fillId="3" borderId="0" xfId="2" applyNumberFormat="1" applyFont="1" applyFill="1" applyBorder="1" applyAlignment="1">
      <alignment horizontal="right" vertical="center" shrinkToFit="1"/>
    </xf>
    <xf numFmtId="0" fontId="48" fillId="3" borderId="30" xfId="0" applyFont="1" applyFill="1" applyBorder="1" applyAlignment="1">
      <alignment vertical="center" shrinkToFit="1"/>
    </xf>
    <xf numFmtId="0" fontId="101" fillId="2" borderId="0" xfId="0" applyFont="1" applyFill="1" applyAlignment="1">
      <alignment horizontal="center" vertical="center" wrapText="1" shrinkToFit="1"/>
    </xf>
    <xf numFmtId="0" fontId="101" fillId="2" borderId="7" xfId="0" applyFont="1" applyFill="1" applyBorder="1" applyAlignment="1">
      <alignment horizontal="center" vertical="center" wrapText="1" shrinkToFit="1"/>
    </xf>
    <xf numFmtId="167" fontId="48" fillId="3" borderId="14" xfId="2" applyNumberFormat="1" applyFont="1" applyFill="1" applyBorder="1" applyAlignment="1">
      <alignment horizontal="left" wrapText="1" shrinkToFit="1"/>
    </xf>
    <xf numFmtId="0" fontId="90" fillId="3" borderId="0" xfId="0" applyFont="1" applyFill="1" applyAlignment="1">
      <alignment vertical="center"/>
    </xf>
    <xf numFmtId="3" fontId="91" fillId="3" borderId="12" xfId="0" applyNumberFormat="1" applyFont="1" applyFill="1" applyBorder="1" applyAlignment="1">
      <alignment horizontal="center" vertical="center"/>
    </xf>
    <xf numFmtId="3" fontId="91" fillId="3" borderId="0" xfId="0" applyNumberFormat="1" applyFont="1" applyFill="1" applyAlignment="1">
      <alignment horizontal="center" vertical="center"/>
    </xf>
    <xf numFmtId="167" fontId="91" fillId="3" borderId="8" xfId="2" applyNumberFormat="1" applyFont="1" applyFill="1" applyBorder="1" applyAlignment="1">
      <alignment horizontal="center" vertical="center"/>
    </xf>
    <xf numFmtId="4" fontId="90" fillId="3" borderId="20" xfId="0" applyNumberFormat="1" applyFont="1" applyFill="1" applyBorder="1" applyAlignment="1">
      <alignment horizontal="center" vertical="center"/>
    </xf>
    <xf numFmtId="4" fontId="90" fillId="3" borderId="14" xfId="0" applyNumberFormat="1" applyFont="1" applyFill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90" fillId="3" borderId="14" xfId="0" applyFont="1" applyFill="1" applyBorder="1" applyAlignment="1">
      <alignment vertical="center"/>
    </xf>
    <xf numFmtId="167" fontId="50" fillId="3" borderId="7" xfId="2" applyNumberFormat="1" applyFont="1" applyFill="1" applyBorder="1" applyAlignment="1">
      <alignment horizontal="right" vertical="center" wrapText="1" shrinkToFit="1"/>
    </xf>
    <xf numFmtId="0" fontId="102" fillId="2" borderId="0" xfId="0" applyFont="1" applyFill="1" applyAlignment="1">
      <alignment horizontal="right" vertical="center" wrapText="1" shrinkToFit="1"/>
    </xf>
    <xf numFmtId="0" fontId="102" fillId="2" borderId="0" xfId="0" applyFont="1" applyFill="1" applyAlignment="1">
      <alignment horizontal="center" vertical="center" wrapText="1" shrinkToFit="1"/>
    </xf>
    <xf numFmtId="164" fontId="50" fillId="3" borderId="7" xfId="1" applyFont="1" applyFill="1" applyBorder="1" applyAlignment="1">
      <alignment horizontal="right" wrapText="1" shrinkToFit="1"/>
    </xf>
    <xf numFmtId="165" fontId="50" fillId="3" borderId="7" xfId="1" applyNumberFormat="1" applyFont="1" applyFill="1" applyBorder="1" applyAlignment="1">
      <alignment horizontal="right" wrapText="1" shrinkToFit="1"/>
    </xf>
    <xf numFmtId="0" fontId="15" fillId="3" borderId="7" xfId="0" applyFont="1" applyFill="1" applyBorder="1" applyAlignment="1">
      <alignment horizontal="left" vertical="center" wrapText="1"/>
    </xf>
    <xf numFmtId="167" fontId="50" fillId="3" borderId="8" xfId="2" applyNumberFormat="1" applyFont="1" applyFill="1" applyBorder="1" applyAlignment="1">
      <alignment horizontal="right" wrapText="1" shrinkToFit="1"/>
    </xf>
    <xf numFmtId="165" fontId="51" fillId="3" borderId="8" xfId="1" applyNumberFormat="1" applyFont="1" applyFill="1" applyBorder="1" applyAlignment="1">
      <alignment horizontal="right" vertical="center" wrapText="1"/>
    </xf>
    <xf numFmtId="165" fontId="50" fillId="3" borderId="8" xfId="1" applyNumberFormat="1" applyFont="1" applyFill="1" applyBorder="1" applyAlignment="1">
      <alignment horizontal="right" wrapText="1" shrinkToFit="1"/>
    </xf>
    <xf numFmtId="0" fontId="15" fillId="3" borderId="8" xfId="0" applyFont="1" applyFill="1" applyBorder="1" applyAlignment="1">
      <alignment horizontal="left" vertical="center" wrapText="1"/>
    </xf>
    <xf numFmtId="167" fontId="50" fillId="2" borderId="8" xfId="2" applyNumberFormat="1" applyFont="1" applyFill="1" applyBorder="1" applyAlignment="1">
      <alignment horizontal="right" wrapText="1" shrinkToFit="1"/>
    </xf>
    <xf numFmtId="167" fontId="50" fillId="3" borderId="7" xfId="2" applyNumberFormat="1" applyFont="1" applyFill="1" applyBorder="1" applyAlignment="1">
      <alignment horizontal="right" wrapText="1" shrinkToFit="1"/>
    </xf>
    <xf numFmtId="165" fontId="50" fillId="3" borderId="31" xfId="1" applyNumberFormat="1" applyFont="1" applyFill="1" applyBorder="1" applyAlignment="1">
      <alignment horizontal="right" wrapText="1" shrinkToFit="1"/>
    </xf>
    <xf numFmtId="0" fontId="15" fillId="3" borderId="8" xfId="0" applyFont="1" applyFill="1" applyBorder="1" applyAlignment="1">
      <alignment vertical="center" wrapText="1"/>
    </xf>
    <xf numFmtId="0" fontId="15" fillId="3" borderId="32" xfId="0" applyFont="1" applyFill="1" applyBorder="1" applyAlignment="1">
      <alignment vertical="center" wrapText="1"/>
    </xf>
    <xf numFmtId="165" fontId="50" fillId="3" borderId="11" xfId="1" applyNumberFormat="1" applyFont="1" applyFill="1" applyBorder="1" applyAlignment="1">
      <alignment horizontal="right" wrapText="1" shrinkToFit="1"/>
    </xf>
    <xf numFmtId="166" fontId="50" fillId="3" borderId="32" xfId="1" applyNumberFormat="1" applyFont="1" applyFill="1" applyBorder="1" applyAlignment="1">
      <alignment horizontal="right" vertical="center" wrapText="1" shrinkToFit="1"/>
    </xf>
    <xf numFmtId="167" fontId="50" fillId="3" borderId="32" xfId="2" applyNumberFormat="1" applyFont="1" applyFill="1" applyBorder="1" applyAlignment="1">
      <alignment horizontal="right" vertical="center" wrapText="1" shrinkToFit="1"/>
    </xf>
    <xf numFmtId="165" fontId="51" fillId="3" borderId="32" xfId="0" applyNumberFormat="1" applyFont="1" applyFill="1" applyBorder="1" applyAlignment="1">
      <alignment horizontal="right" vertical="center" wrapText="1"/>
    </xf>
    <xf numFmtId="165" fontId="50" fillId="3" borderId="32" xfId="1" applyNumberFormat="1" applyFont="1" applyFill="1" applyBorder="1" applyAlignment="1">
      <alignment horizontal="right" wrapText="1" shrinkToFit="1"/>
    </xf>
    <xf numFmtId="165" fontId="50" fillId="3" borderId="32" xfId="1" applyNumberFormat="1" applyFont="1" applyFill="1" applyBorder="1" applyAlignment="1">
      <alignment horizontal="right" vertical="center" wrapText="1" shrinkToFit="1"/>
    </xf>
    <xf numFmtId="166" fontId="50" fillId="3" borderId="20" xfId="1" applyNumberFormat="1" applyFont="1" applyFill="1" applyBorder="1" applyAlignment="1">
      <alignment horizontal="right" wrapText="1" shrinkToFit="1"/>
    </xf>
    <xf numFmtId="164" fontId="50" fillId="3" borderId="15" xfId="1" applyFont="1" applyFill="1" applyBorder="1" applyAlignment="1">
      <alignment horizontal="right" wrapText="1" shrinkToFit="1"/>
    </xf>
    <xf numFmtId="166" fontId="50" fillId="3" borderId="15" xfId="1" applyNumberFormat="1" applyFont="1" applyFill="1" applyBorder="1" applyAlignment="1">
      <alignment horizontal="right" wrapText="1" shrinkToFit="1"/>
    </xf>
    <xf numFmtId="167" fontId="50" fillId="3" borderId="20" xfId="2" applyNumberFormat="1" applyFont="1" applyFill="1" applyBorder="1" applyAlignment="1">
      <alignment horizontal="right" wrapText="1" shrinkToFit="1"/>
    </xf>
    <xf numFmtId="0" fontId="9" fillId="3" borderId="14" xfId="0" applyFont="1" applyFill="1" applyBorder="1" applyAlignment="1">
      <alignment vertical="center" wrapText="1" shrinkToFit="1"/>
    </xf>
    <xf numFmtId="166" fontId="50" fillId="3" borderId="14" xfId="1" applyNumberFormat="1" applyFont="1" applyFill="1" applyBorder="1" applyAlignment="1">
      <alignment horizontal="right" wrapText="1" shrinkToFit="1"/>
    </xf>
    <xf numFmtId="166" fontId="50" fillId="3" borderId="13" xfId="1" applyNumberFormat="1" applyFont="1" applyFill="1" applyBorder="1" applyAlignment="1">
      <alignment horizontal="right" wrapText="1" shrinkToFit="1"/>
    </xf>
    <xf numFmtId="167" fontId="50" fillId="3" borderId="14" xfId="2" applyNumberFormat="1" applyFont="1" applyFill="1" applyBorder="1" applyAlignment="1">
      <alignment horizontal="right" wrapText="1" shrinkToFit="1"/>
    </xf>
    <xf numFmtId="165" fontId="51" fillId="3" borderId="8" xfId="1" applyNumberFormat="1" applyFont="1" applyFill="1" applyBorder="1" applyAlignment="1">
      <alignment horizontal="right" vertical="center" wrapText="1" shrinkToFit="1"/>
    </xf>
    <xf numFmtId="165" fontId="51" fillId="3" borderId="0" xfId="1" applyNumberFormat="1" applyFont="1" applyFill="1" applyBorder="1" applyAlignment="1">
      <alignment horizontal="right" vertical="center" wrapText="1" shrinkToFit="1"/>
    </xf>
    <xf numFmtId="167" fontId="50" fillId="3" borderId="32" xfId="2" applyNumberFormat="1" applyFont="1" applyFill="1" applyBorder="1" applyAlignment="1">
      <alignment horizontal="right" wrapText="1" shrinkToFit="1"/>
    </xf>
    <xf numFmtId="0" fontId="15" fillId="3" borderId="12" xfId="0" applyFont="1" applyFill="1" applyBorder="1" applyAlignment="1">
      <alignment vertical="center" wrapText="1" shrinkToFit="1"/>
    </xf>
    <xf numFmtId="165" fontId="50" fillId="3" borderId="12" xfId="1" applyNumberFormat="1" applyFont="1" applyFill="1" applyBorder="1" applyAlignment="1">
      <alignment horizontal="right" wrapText="1" shrinkToFit="1"/>
    </xf>
    <xf numFmtId="166" fontId="50" fillId="3" borderId="12" xfId="1" applyNumberFormat="1" applyFont="1" applyFill="1" applyBorder="1" applyAlignment="1">
      <alignment horizontal="right" wrapText="1" shrinkToFit="1"/>
    </xf>
    <xf numFmtId="167" fontId="50" fillId="3" borderId="12" xfId="2" applyNumberFormat="1" applyFont="1" applyFill="1" applyBorder="1" applyAlignment="1">
      <alignment horizontal="right" wrapText="1" shrinkToFit="1"/>
    </xf>
    <xf numFmtId="0" fontId="15" fillId="3" borderId="14" xfId="0" applyFont="1" applyFill="1" applyBorder="1" applyAlignment="1">
      <alignment vertical="center" wrapText="1" shrinkToFit="1"/>
    </xf>
    <xf numFmtId="165" fontId="50" fillId="3" borderId="14" xfId="1" applyNumberFormat="1" applyFont="1" applyFill="1" applyBorder="1" applyAlignment="1">
      <alignment horizontal="right" wrapText="1" shrinkToFit="1"/>
    </xf>
    <xf numFmtId="0" fontId="15" fillId="3" borderId="20" xfId="0" applyFont="1" applyFill="1" applyBorder="1" applyAlignment="1">
      <alignment horizontal="left" vertical="center" wrapText="1"/>
    </xf>
    <xf numFmtId="167" fontId="50" fillId="2" borderId="12" xfId="2" applyNumberFormat="1" applyFont="1" applyFill="1" applyBorder="1" applyAlignment="1">
      <alignment horizontal="right" wrapText="1" shrinkToFit="1"/>
    </xf>
    <xf numFmtId="0" fontId="15" fillId="3" borderId="12" xfId="0" applyFont="1" applyFill="1" applyBorder="1" applyAlignment="1">
      <alignment horizontal="left" vertical="center" wrapText="1" indent="1"/>
    </xf>
    <xf numFmtId="0" fontId="15" fillId="3" borderId="14" xfId="0" applyFont="1" applyFill="1" applyBorder="1" applyAlignment="1">
      <alignment horizontal="left" vertical="center" wrapText="1" indent="1"/>
    </xf>
    <xf numFmtId="0" fontId="15" fillId="3" borderId="7" xfId="0" applyFont="1" applyFill="1" applyBorder="1" applyAlignment="1">
      <alignment horizontal="left" vertical="center" wrapText="1" indent="1"/>
    </xf>
    <xf numFmtId="0" fontId="15" fillId="3" borderId="12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vertical="center" wrapText="1" shrinkToFit="1"/>
    </xf>
    <xf numFmtId="0" fontId="9" fillId="3" borderId="0" xfId="0" applyFont="1" applyFill="1" applyAlignment="1">
      <alignment vertical="center"/>
    </xf>
    <xf numFmtId="0" fontId="9" fillId="3" borderId="32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0" fillId="3" borderId="19" xfId="0" applyFont="1" applyFill="1" applyBorder="1" applyAlignment="1">
      <alignment vertical="center" wrapText="1" shrinkToFit="1"/>
    </xf>
    <xf numFmtId="0" fontId="75" fillId="3" borderId="0" xfId="0" applyFont="1" applyFill="1" applyAlignment="1">
      <alignment horizontal="right" vertical="center" wrapText="1" shrinkToFit="1"/>
    </xf>
    <xf numFmtId="166" fontId="75" fillId="3" borderId="0" xfId="1" applyNumberFormat="1" applyFont="1" applyFill="1" applyBorder="1" applyAlignment="1">
      <alignment horizontal="right" vertical="center" wrapText="1" shrinkToFit="1"/>
    </xf>
    <xf numFmtId="169" fontId="75" fillId="0" borderId="0" xfId="0" applyNumberFormat="1" applyFont="1" applyAlignment="1">
      <alignment horizontal="right" vertical="center" wrapText="1" shrinkToFit="1"/>
    </xf>
    <xf numFmtId="0" fontId="10" fillId="3" borderId="17" xfId="0" applyFont="1" applyFill="1" applyBorder="1" applyAlignment="1">
      <alignment vertical="center" wrapText="1" shrinkToFit="1"/>
    </xf>
    <xf numFmtId="0" fontId="9" fillId="3" borderId="32" xfId="0" applyFont="1" applyFill="1" applyBorder="1" applyAlignment="1">
      <alignment vertical="center" wrapText="1"/>
    </xf>
    <xf numFmtId="9" fontId="50" fillId="3" borderId="0" xfId="2" applyFont="1" applyFill="1" applyAlignment="1">
      <alignment horizontal="right" vertical="center" wrapText="1" shrinkToFit="1"/>
    </xf>
    <xf numFmtId="0" fontId="10" fillId="3" borderId="12" xfId="0" applyFont="1" applyFill="1" applyBorder="1" applyAlignment="1">
      <alignment wrapText="1"/>
    </xf>
    <xf numFmtId="9" fontId="50" fillId="3" borderId="12" xfId="2" applyFont="1" applyFill="1" applyBorder="1" applyAlignment="1">
      <alignment horizontal="right" vertical="center" wrapText="1" shrinkToFit="1"/>
    </xf>
    <xf numFmtId="167" fontId="50" fillId="3" borderId="15" xfId="2" applyNumberFormat="1" applyFont="1" applyFill="1" applyBorder="1" applyAlignment="1">
      <alignment horizontal="right" wrapText="1" shrinkToFit="1"/>
    </xf>
    <xf numFmtId="167" fontId="50" fillId="3" borderId="12" xfId="2" applyNumberFormat="1" applyFont="1" applyFill="1" applyBorder="1" applyAlignment="1">
      <alignment horizontal="right" vertical="center" wrapText="1" shrinkToFit="1"/>
    </xf>
    <xf numFmtId="169" fontId="75" fillId="3" borderId="12" xfId="0" applyNumberFormat="1" applyFont="1" applyFill="1" applyBorder="1" applyAlignment="1">
      <alignment horizontal="right" vertical="center" wrapText="1" shrinkToFit="1"/>
    </xf>
    <xf numFmtId="0" fontId="104" fillId="2" borderId="0" xfId="0" applyFont="1" applyFill="1" applyAlignment="1">
      <alignment horizontal="center" wrapText="1" shrinkToFit="1"/>
    </xf>
    <xf numFmtId="0" fontId="104" fillId="2" borderId="0" xfId="0" applyFont="1" applyFill="1" applyAlignment="1">
      <alignment horizontal="right" wrapText="1" shrinkToFit="1"/>
    </xf>
    <xf numFmtId="0" fontId="51" fillId="3" borderId="12" xfId="0" applyFont="1" applyFill="1" applyBorder="1" applyAlignment="1">
      <alignment horizontal="left" vertical="center" wrapText="1"/>
    </xf>
    <xf numFmtId="0" fontId="53" fillId="3" borderId="20" xfId="0" applyFont="1" applyFill="1" applyBorder="1" applyAlignment="1">
      <alignment vertical="center" wrapText="1" shrinkToFit="1"/>
    </xf>
    <xf numFmtId="0" fontId="53" fillId="3" borderId="0" xfId="0" applyFont="1" applyFill="1" applyAlignment="1">
      <alignment vertical="center" wrapText="1" shrinkToFit="1"/>
    </xf>
    <xf numFmtId="0" fontId="51" fillId="3" borderId="15" xfId="0" applyFont="1" applyFill="1" applyBorder="1" applyAlignment="1">
      <alignment horizontal="left" vertical="center" wrapText="1"/>
    </xf>
    <xf numFmtId="166" fontId="50" fillId="3" borderId="7" xfId="1" applyNumberFormat="1" applyFont="1" applyFill="1" applyBorder="1" applyAlignment="1">
      <alignment horizontal="right" wrapText="1" shrinkToFit="1"/>
    </xf>
    <xf numFmtId="0" fontId="53" fillId="3" borderId="32" xfId="0" applyFont="1" applyFill="1" applyBorder="1" applyAlignment="1">
      <alignment horizontal="left" vertical="center" wrapText="1"/>
    </xf>
    <xf numFmtId="0" fontId="51" fillId="3" borderId="14" xfId="0" applyFont="1" applyFill="1" applyBorder="1" applyAlignment="1">
      <alignment horizontal="left" vertical="center" wrapText="1"/>
    </xf>
    <xf numFmtId="165" fontId="50" fillId="3" borderId="20" xfId="1" applyNumberFormat="1" applyFont="1" applyFill="1" applyBorder="1" applyAlignment="1">
      <alignment horizontal="right" wrapText="1" shrinkToFit="1"/>
    </xf>
    <xf numFmtId="0" fontId="77" fillId="3" borderId="8" xfId="0" applyFont="1" applyFill="1" applyBorder="1" applyAlignment="1">
      <alignment horizontal="left" vertical="center" wrapText="1"/>
    </xf>
    <xf numFmtId="0" fontId="51" fillId="3" borderId="32" xfId="0" applyFont="1" applyFill="1" applyBorder="1" applyAlignment="1">
      <alignment horizontal="left" vertical="center" wrapText="1"/>
    </xf>
    <xf numFmtId="0" fontId="78" fillId="3" borderId="17" xfId="0" applyFont="1" applyFill="1" applyBorder="1" applyAlignment="1">
      <alignment horizontal="left" vertical="center" wrapText="1"/>
    </xf>
    <xf numFmtId="165" fontId="50" fillId="3" borderId="18" xfId="1" applyNumberFormat="1" applyFont="1" applyFill="1" applyBorder="1" applyAlignment="1">
      <alignment horizontal="right" wrapText="1" shrinkToFit="1"/>
    </xf>
    <xf numFmtId="167" fontId="50" fillId="3" borderId="18" xfId="2" applyNumberFormat="1" applyFont="1" applyFill="1" applyBorder="1" applyAlignment="1">
      <alignment horizontal="right" wrapText="1" shrinkToFit="1"/>
    </xf>
    <xf numFmtId="172" fontId="36" fillId="0" borderId="12" xfId="9" applyNumberFormat="1" applyFont="1" applyBorder="1" applyAlignment="1">
      <alignment horizontal="center"/>
    </xf>
    <xf numFmtId="0" fontId="42" fillId="3" borderId="0" xfId="4" applyFont="1" applyFill="1" applyAlignment="1">
      <alignment horizontal="center" vertical="center" wrapText="1" shrinkToFit="1"/>
    </xf>
    <xf numFmtId="172" fontId="36" fillId="0" borderId="22" xfId="9" applyNumberFormat="1" applyFont="1" applyBorder="1" applyAlignment="1">
      <alignment horizontal="center"/>
    </xf>
    <xf numFmtId="166" fontId="81" fillId="3" borderId="0" xfId="1" applyNumberFormat="1" applyFont="1" applyFill="1" applyBorder="1" applyAlignment="1">
      <alignment horizontal="center" vertical="center" wrapText="1" shrinkToFit="1"/>
    </xf>
    <xf numFmtId="0" fontId="106" fillId="0" borderId="0" xfId="0" applyFont="1"/>
    <xf numFmtId="167" fontId="51" fillId="3" borderId="8" xfId="2" applyNumberFormat="1" applyFont="1" applyFill="1" applyBorder="1" applyAlignment="1">
      <alignment horizontal="right" vertical="center" wrapText="1" shrinkToFit="1"/>
    </xf>
    <xf numFmtId="165" fontId="51" fillId="3" borderId="7" xfId="0" applyNumberFormat="1" applyFont="1" applyFill="1" applyBorder="1" applyAlignment="1">
      <alignment horizontal="right" vertical="center" wrapText="1"/>
    </xf>
    <xf numFmtId="165" fontId="51" fillId="3" borderId="8" xfId="0" applyNumberFormat="1" applyFont="1" applyFill="1" applyBorder="1" applyAlignment="1">
      <alignment horizontal="right" vertical="center" wrapText="1"/>
    </xf>
    <xf numFmtId="165" fontId="51" fillId="3" borderId="15" xfId="0" applyNumberFormat="1" applyFont="1" applyFill="1" applyBorder="1" applyAlignment="1">
      <alignment horizontal="right" vertical="center" wrapText="1"/>
    </xf>
    <xf numFmtId="167" fontId="51" fillId="3" borderId="32" xfId="2" applyNumberFormat="1" applyFont="1" applyFill="1" applyBorder="1" applyAlignment="1">
      <alignment horizontal="right" vertical="center" wrapText="1"/>
    </xf>
    <xf numFmtId="0" fontId="102" fillId="0" borderId="0" xfId="0" applyFont="1" applyAlignment="1">
      <alignment horizontal="right" vertical="center" wrapText="1" shrinkToFit="1"/>
    </xf>
    <xf numFmtId="0" fontId="82" fillId="3" borderId="16" xfId="4" applyFont="1" applyFill="1" applyBorder="1" applyAlignment="1">
      <alignment wrapText="1"/>
    </xf>
    <xf numFmtId="0" fontId="82" fillId="3" borderId="17" xfId="4" applyFont="1" applyFill="1" applyBorder="1" applyAlignment="1">
      <alignment wrapText="1"/>
    </xf>
    <xf numFmtId="167" fontId="82" fillId="3" borderId="17" xfId="2" applyNumberFormat="1" applyFont="1" applyFill="1" applyBorder="1" applyAlignment="1">
      <alignment horizontal="center" wrapText="1"/>
    </xf>
    <xf numFmtId="0" fontId="104" fillId="3" borderId="0" xfId="4" applyFont="1" applyFill="1" applyAlignment="1">
      <alignment horizontal="center" vertical="center" wrapText="1" shrinkToFit="1"/>
    </xf>
    <xf numFmtId="49" fontId="104" fillId="3" borderId="0" xfId="4" applyNumberFormat="1" applyFont="1" applyFill="1" applyAlignment="1">
      <alignment horizontal="center" vertical="center" wrapText="1" shrinkToFit="1"/>
    </xf>
    <xf numFmtId="0" fontId="104" fillId="3" borderId="0" xfId="4" applyFont="1" applyFill="1" applyAlignment="1">
      <alignment horizontal="right" vertical="center" wrapText="1" shrinkToFit="1"/>
    </xf>
    <xf numFmtId="0" fontId="34" fillId="2" borderId="0" xfId="4" applyFont="1" applyFill="1" applyAlignment="1">
      <alignment horizontal="centerContinuous" vertical="center" wrapText="1" shrinkToFit="1"/>
    </xf>
    <xf numFmtId="164" fontId="50" fillId="3" borderId="17" xfId="1" applyFont="1" applyFill="1" applyBorder="1" applyAlignment="1">
      <alignment horizontal="left" vertical="center" wrapText="1" shrinkToFit="1"/>
    </xf>
    <xf numFmtId="10" fontId="50" fillId="3" borderId="17" xfId="2" applyNumberFormat="1" applyFont="1" applyFill="1" applyBorder="1" applyAlignment="1">
      <alignment horizontal="center" vertical="center" wrapText="1" shrinkToFit="1"/>
    </xf>
    <xf numFmtId="164" fontId="50" fillId="3" borderId="17" xfId="1" applyFont="1" applyFill="1" applyBorder="1" applyAlignment="1">
      <alignment horizontal="center" vertical="center" wrapText="1" shrinkToFit="1"/>
    </xf>
    <xf numFmtId="167" fontId="50" fillId="3" borderId="17" xfId="2" applyNumberFormat="1" applyFont="1" applyFill="1" applyBorder="1" applyAlignment="1">
      <alignment horizontal="center" vertical="center" wrapText="1" shrinkToFit="1"/>
    </xf>
    <xf numFmtId="0" fontId="50" fillId="3" borderId="0" xfId="4" applyFont="1" applyFill="1" applyAlignment="1">
      <alignment horizontal="left" vertical="center" wrapText="1" shrinkToFit="1"/>
    </xf>
    <xf numFmtId="0" fontId="50" fillId="3" borderId="0" xfId="4" applyFont="1" applyFill="1" applyAlignment="1">
      <alignment vertical="center" wrapText="1" shrinkToFit="1"/>
    </xf>
    <xf numFmtId="0" fontId="51" fillId="3" borderId="17" xfId="4" applyFont="1" applyFill="1" applyBorder="1" applyAlignment="1">
      <alignment vertical="center" wrapText="1" shrinkToFit="1"/>
    </xf>
    <xf numFmtId="164" fontId="50" fillId="3" borderId="20" xfId="1" applyFont="1" applyFill="1" applyBorder="1" applyAlignment="1">
      <alignment horizontal="left" vertical="center" wrapText="1" shrinkToFit="1"/>
    </xf>
    <xf numFmtId="164" fontId="50" fillId="3" borderId="14" xfId="1" applyFont="1" applyFill="1" applyBorder="1" applyAlignment="1">
      <alignment horizontal="left" vertical="center" wrapText="1" shrinkToFit="1"/>
    </xf>
    <xf numFmtId="10" fontId="50" fillId="3" borderId="14" xfId="2" applyNumberFormat="1" applyFont="1" applyFill="1" applyBorder="1" applyAlignment="1">
      <alignment horizontal="center" vertical="center" wrapText="1" shrinkToFit="1"/>
    </xf>
    <xf numFmtId="10" fontId="50" fillId="3" borderId="12" xfId="2" applyNumberFormat="1" applyFont="1" applyFill="1" applyBorder="1" applyAlignment="1">
      <alignment horizontal="center" vertical="center" wrapText="1" shrinkToFit="1"/>
    </xf>
    <xf numFmtId="167" fontId="50" fillId="3" borderId="20" xfId="2" applyNumberFormat="1" applyFont="1" applyFill="1" applyBorder="1" applyAlignment="1">
      <alignment horizontal="center" vertical="center" wrapText="1" shrinkToFit="1"/>
    </xf>
    <xf numFmtId="167" fontId="50" fillId="3" borderId="14" xfId="2" applyNumberFormat="1" applyFont="1" applyFill="1" applyBorder="1" applyAlignment="1">
      <alignment horizontal="center" vertical="center" wrapText="1" shrinkToFit="1"/>
    </xf>
    <xf numFmtId="0" fontId="104" fillId="3" borderId="7" xfId="4" applyFont="1" applyFill="1" applyBorder="1" applyAlignment="1">
      <alignment horizontal="center" vertical="center" wrapText="1" shrinkToFit="1"/>
    </xf>
    <xf numFmtId="0" fontId="55" fillId="3" borderId="0" xfId="4" applyFont="1" applyFill="1" applyAlignment="1">
      <alignment vertical="center" wrapText="1"/>
    </xf>
    <xf numFmtId="0" fontId="55" fillId="3" borderId="0" xfId="4" applyFont="1" applyFill="1" applyAlignment="1">
      <alignment vertical="center"/>
    </xf>
    <xf numFmtId="168" fontId="50" fillId="3" borderId="0" xfId="1" applyNumberFormat="1" applyFont="1" applyFill="1" applyBorder="1" applyAlignment="1">
      <alignment horizontal="right" vertical="center" wrapText="1" shrinkToFit="1"/>
    </xf>
    <xf numFmtId="0" fontId="60" fillId="3" borderId="0" xfId="4" applyFont="1" applyFill="1" applyAlignment="1">
      <alignment vertical="center"/>
    </xf>
    <xf numFmtId="0" fontId="60" fillId="3" borderId="17" xfId="4" applyFont="1" applyFill="1" applyBorder="1" applyAlignment="1">
      <alignment vertical="center"/>
    </xf>
    <xf numFmtId="164" fontId="50" fillId="3" borderId="16" xfId="1" applyFont="1" applyFill="1" applyBorder="1" applyAlignment="1">
      <alignment horizontal="left" vertical="center" wrapText="1" shrinkToFit="1"/>
    </xf>
    <xf numFmtId="164" fontId="50" fillId="3" borderId="13" xfId="1" applyFont="1" applyFill="1" applyBorder="1" applyAlignment="1">
      <alignment horizontal="center" vertical="center" wrapText="1" shrinkToFit="1"/>
    </xf>
    <xf numFmtId="164" fontId="50" fillId="3" borderId="12" xfId="1" applyFont="1" applyFill="1" applyBorder="1" applyAlignment="1">
      <alignment horizontal="center" vertical="center" wrapText="1" shrinkToFit="1"/>
    </xf>
    <xf numFmtId="167" fontId="50" fillId="3" borderId="12" xfId="2" applyNumberFormat="1" applyFont="1" applyFill="1" applyBorder="1" applyAlignment="1">
      <alignment horizontal="center" vertical="center" wrapText="1" shrinkToFit="1"/>
    </xf>
    <xf numFmtId="164" fontId="50" fillId="3" borderId="14" xfId="1" applyFont="1" applyFill="1" applyBorder="1" applyAlignment="1">
      <alignment horizontal="center" vertical="center" wrapText="1" shrinkToFit="1"/>
    </xf>
    <xf numFmtId="164" fontId="50" fillId="3" borderId="19" xfId="1" applyFont="1" applyFill="1" applyBorder="1" applyAlignment="1">
      <alignment horizontal="center" vertical="center" wrapText="1" shrinkToFit="1"/>
    </xf>
    <xf numFmtId="167" fontId="50" fillId="3" borderId="16" xfId="2" applyNumberFormat="1" applyFont="1" applyFill="1" applyBorder="1" applyAlignment="1">
      <alignment horizontal="center" vertical="center" wrapText="1" shrinkToFit="1"/>
    </xf>
    <xf numFmtId="0" fontId="93" fillId="3" borderId="8" xfId="4" applyFont="1" applyFill="1" applyBorder="1" applyAlignment="1">
      <alignment horizontal="center" vertical="center" wrapText="1" shrinkToFit="1"/>
    </xf>
    <xf numFmtId="165" fontId="48" fillId="2" borderId="8" xfId="1" applyNumberFormat="1" applyFont="1" applyFill="1" applyBorder="1" applyAlignment="1">
      <alignment horizontal="right" vertical="center" wrapText="1" indent="1"/>
    </xf>
    <xf numFmtId="0" fontId="80" fillId="3" borderId="7" xfId="4" applyFont="1" applyFill="1" applyBorder="1" applyAlignment="1">
      <alignment horizontal="center" wrapText="1" shrinkToFit="1"/>
    </xf>
    <xf numFmtId="164" fontId="81" fillId="3" borderId="0" xfId="1" applyFont="1" applyFill="1" applyBorder="1" applyAlignment="1">
      <alignment horizontal="left" vertical="center" wrapText="1" shrinkToFit="1"/>
    </xf>
    <xf numFmtId="164" fontId="64" fillId="3" borderId="19" xfId="1" applyFont="1" applyFill="1" applyBorder="1" applyAlignment="1">
      <alignment horizontal="left" vertical="center" wrapText="1" shrinkToFit="1"/>
    </xf>
    <xf numFmtId="166" fontId="81" fillId="3" borderId="17" xfId="1" applyNumberFormat="1" applyFont="1" applyFill="1" applyBorder="1" applyAlignment="1">
      <alignment horizontal="center" vertical="center" wrapText="1" shrinkToFit="1"/>
    </xf>
    <xf numFmtId="167" fontId="81" fillId="3" borderId="17" xfId="2" applyNumberFormat="1" applyFont="1" applyFill="1" applyBorder="1" applyAlignment="1">
      <alignment horizontal="center" vertical="center" wrapText="1" shrinkToFit="1"/>
    </xf>
    <xf numFmtId="164" fontId="64" fillId="3" borderId="17" xfId="1" applyFont="1" applyFill="1" applyBorder="1" applyAlignment="1">
      <alignment horizontal="left" vertical="center" wrapText="1" shrinkToFit="1"/>
    </xf>
    <xf numFmtId="165" fontId="81" fillId="3" borderId="17" xfId="1" applyNumberFormat="1" applyFont="1" applyFill="1" applyBorder="1" applyAlignment="1">
      <alignment horizontal="right" vertical="center" wrapText="1" indent="1" shrinkToFit="1"/>
    </xf>
    <xf numFmtId="167" fontId="51" fillId="3" borderId="18" xfId="2" applyNumberFormat="1" applyFont="1" applyFill="1" applyBorder="1" applyAlignment="1">
      <alignment horizontal="right" vertical="center" wrapText="1"/>
    </xf>
    <xf numFmtId="0" fontId="21" fillId="8" borderId="0" xfId="4" applyFont="1" applyFill="1" applyAlignment="1">
      <alignment horizontal="centerContinuous" vertical="center" shrinkToFit="1"/>
    </xf>
    <xf numFmtId="0" fontId="109" fillId="8" borderId="0" xfId="0" applyFont="1" applyFill="1" applyAlignment="1">
      <alignment vertical="center" wrapText="1"/>
    </xf>
    <xf numFmtId="166" fontId="50" fillId="3" borderId="8" xfId="1" applyNumberFormat="1" applyFont="1" applyFill="1" applyBorder="1" applyAlignment="1">
      <alignment horizontal="right" wrapText="1" shrinkToFit="1"/>
    </xf>
    <xf numFmtId="165" fontId="50" fillId="3" borderId="15" xfId="1" applyNumberFormat="1" applyFont="1" applyFill="1" applyBorder="1" applyAlignment="1">
      <alignment horizontal="right" wrapText="1" shrinkToFit="1"/>
    </xf>
    <xf numFmtId="0" fontId="107" fillId="8" borderId="0" xfId="0" applyFont="1" applyFill="1" applyAlignment="1">
      <alignment vertical="center"/>
    </xf>
    <xf numFmtId="0" fontId="107" fillId="8" borderId="0" xfId="4" applyFont="1" applyFill="1" applyAlignment="1">
      <alignment vertical="center"/>
    </xf>
    <xf numFmtId="0" fontId="110" fillId="8" borderId="0" xfId="0" applyFont="1" applyFill="1" applyAlignment="1">
      <alignment vertical="center"/>
    </xf>
    <xf numFmtId="0" fontId="111" fillId="8" borderId="0" xfId="4" applyFont="1" applyFill="1" applyAlignment="1">
      <alignment vertical="center" shrinkToFit="1"/>
    </xf>
    <xf numFmtId="0" fontId="107" fillId="8" borderId="0" xfId="4" applyFont="1" applyFill="1" applyAlignment="1">
      <alignment vertical="center" shrinkToFit="1"/>
    </xf>
    <xf numFmtId="164" fontId="72" fillId="3" borderId="0" xfId="1" applyFont="1" applyFill="1" applyBorder="1" applyAlignment="1">
      <alignment vertical="center" wrapText="1" shrinkToFit="1"/>
    </xf>
    <xf numFmtId="164" fontId="48" fillId="0" borderId="20" xfId="1" applyFont="1" applyFill="1" applyBorder="1" applyAlignment="1">
      <alignment horizontal="left" vertical="center" wrapText="1" indent="2" shrinkToFit="1"/>
    </xf>
    <xf numFmtId="166" fontId="81" fillId="0" borderId="20" xfId="1" applyNumberFormat="1" applyFont="1" applyFill="1" applyBorder="1" applyAlignment="1">
      <alignment horizontal="center" vertical="center" wrapText="1" shrinkToFit="1"/>
    </xf>
    <xf numFmtId="166" fontId="81" fillId="3" borderId="14" xfId="1" applyNumberFormat="1" applyFont="1" applyFill="1" applyBorder="1" applyAlignment="1">
      <alignment horizontal="center" vertical="center" wrapText="1" shrinkToFit="1"/>
    </xf>
    <xf numFmtId="166" fontId="81" fillId="0" borderId="14" xfId="1" applyNumberFormat="1" applyFont="1" applyFill="1" applyBorder="1" applyAlignment="1">
      <alignment horizontal="center" vertical="center" wrapText="1" shrinkToFit="1"/>
    </xf>
    <xf numFmtId="0" fontId="48" fillId="2" borderId="14" xfId="4" applyFont="1" applyFill="1" applyBorder="1" applyAlignment="1">
      <alignment horizontal="left" vertical="center" wrapText="1" indent="2"/>
    </xf>
    <xf numFmtId="164" fontId="48" fillId="0" borderId="14" xfId="1" applyFont="1" applyFill="1" applyBorder="1" applyAlignment="1">
      <alignment horizontal="left" vertical="center" wrapText="1" indent="2" shrinkToFit="1"/>
    </xf>
    <xf numFmtId="167" fontId="48" fillId="0" borderId="20" xfId="2" applyNumberFormat="1" applyFont="1" applyFill="1" applyBorder="1" applyAlignment="1">
      <alignment horizontal="center" vertical="center" wrapText="1" shrinkToFit="1"/>
    </xf>
    <xf numFmtId="167" fontId="48" fillId="0" borderId="14" xfId="2" applyNumberFormat="1" applyFont="1" applyFill="1" applyBorder="1" applyAlignment="1">
      <alignment horizontal="center" vertical="center" wrapText="1" shrinkToFit="1"/>
    </xf>
    <xf numFmtId="164" fontId="48" fillId="0" borderId="13" xfId="1" applyFont="1" applyFill="1" applyBorder="1" applyAlignment="1">
      <alignment horizontal="left" vertical="center" wrapText="1" indent="2" shrinkToFit="1"/>
    </xf>
    <xf numFmtId="166" fontId="81" fillId="0" borderId="13" xfId="1" applyNumberFormat="1" applyFont="1" applyFill="1" applyBorder="1" applyAlignment="1">
      <alignment horizontal="center" vertical="center" wrapText="1" shrinkToFit="1"/>
    </xf>
    <xf numFmtId="166" fontId="81" fillId="0" borderId="12" xfId="1" applyNumberFormat="1" applyFont="1" applyFill="1" applyBorder="1" applyAlignment="1">
      <alignment horizontal="center" vertical="center" wrapText="1" shrinkToFit="1"/>
    </xf>
    <xf numFmtId="166" fontId="81" fillId="0" borderId="15" xfId="1" applyNumberFormat="1" applyFont="1" applyFill="1" applyBorder="1" applyAlignment="1">
      <alignment horizontal="center" vertical="center" wrapText="1" shrinkToFit="1"/>
    </xf>
    <xf numFmtId="167" fontId="48" fillId="0" borderId="12" xfId="2" applyNumberFormat="1" applyFont="1" applyFill="1" applyBorder="1" applyAlignment="1">
      <alignment horizontal="center" vertical="center" wrapText="1" shrinkToFit="1"/>
    </xf>
    <xf numFmtId="167" fontId="48" fillId="0" borderId="13" xfId="2" applyNumberFormat="1" applyFont="1" applyFill="1" applyBorder="1" applyAlignment="1">
      <alignment horizontal="center" vertical="center" wrapText="1" shrinkToFit="1"/>
    </xf>
    <xf numFmtId="164" fontId="48" fillId="0" borderId="15" xfId="1" applyFont="1" applyFill="1" applyBorder="1" applyAlignment="1">
      <alignment horizontal="left" vertical="center" wrapText="1" indent="2" shrinkToFit="1"/>
    </xf>
    <xf numFmtId="164" fontId="48" fillId="3" borderId="32" xfId="1" applyFont="1" applyFill="1" applyBorder="1" applyAlignment="1">
      <alignment horizontal="left" vertical="center" wrapText="1" shrinkToFit="1"/>
    </xf>
    <xf numFmtId="0" fontId="48" fillId="3" borderId="0" xfId="4" applyFont="1" applyFill="1" applyAlignment="1">
      <alignment horizontal="left" vertical="center" wrapText="1" shrinkToFit="1"/>
    </xf>
    <xf numFmtId="166" fontId="81" fillId="3" borderId="8" xfId="1" applyNumberFormat="1" applyFont="1" applyFill="1" applyBorder="1" applyAlignment="1">
      <alignment horizontal="center" vertical="center" wrapText="1" shrinkToFit="1"/>
    </xf>
    <xf numFmtId="166" fontId="81" fillId="3" borderId="32" xfId="1" applyNumberFormat="1" applyFont="1" applyFill="1" applyBorder="1" applyAlignment="1">
      <alignment horizontal="center" vertical="center" wrapText="1" shrinkToFit="1"/>
    </xf>
    <xf numFmtId="0" fontId="94" fillId="3" borderId="0" xfId="4" applyFont="1" applyFill="1" applyAlignment="1">
      <alignment vertical="center" shrinkToFit="1"/>
    </xf>
    <xf numFmtId="0" fontId="94" fillId="3" borderId="0" xfId="4" applyFont="1" applyFill="1" applyAlignment="1">
      <alignment vertical="center"/>
    </xf>
    <xf numFmtId="167" fontId="48" fillId="3" borderId="32" xfId="2" applyNumberFormat="1" applyFont="1" applyFill="1" applyBorder="1" applyAlignment="1">
      <alignment horizontal="center" vertical="center" wrapText="1" shrinkToFit="1"/>
    </xf>
    <xf numFmtId="0" fontId="65" fillId="2" borderId="19" xfId="4" applyFont="1" applyFill="1" applyBorder="1" applyAlignment="1">
      <alignment vertical="center" wrapText="1"/>
    </xf>
    <xf numFmtId="0" fontId="65" fillId="2" borderId="19" xfId="4" applyFont="1" applyFill="1" applyBorder="1" applyAlignment="1">
      <alignment vertical="center"/>
    </xf>
    <xf numFmtId="164" fontId="81" fillId="3" borderId="18" xfId="1" applyFont="1" applyFill="1" applyBorder="1" applyAlignment="1">
      <alignment horizontal="left" vertical="center" wrapText="1" shrinkToFit="1"/>
    </xf>
    <xf numFmtId="165" fontId="48" fillId="2" borderId="7" xfId="1" applyNumberFormat="1" applyFont="1" applyFill="1" applyBorder="1" applyAlignment="1">
      <alignment horizontal="right" vertical="center" wrapText="1" indent="1"/>
    </xf>
    <xf numFmtId="165" fontId="81" fillId="3" borderId="18" xfId="1" applyNumberFormat="1" applyFont="1" applyFill="1" applyBorder="1" applyAlignment="1">
      <alignment horizontal="right" vertical="center" wrapText="1" indent="1" shrinkToFit="1"/>
    </xf>
    <xf numFmtId="167" fontId="81" fillId="3" borderId="18" xfId="2" applyNumberFormat="1" applyFont="1" applyFill="1" applyBorder="1" applyAlignment="1">
      <alignment horizontal="center" vertical="center" wrapText="1" shrinkToFit="1"/>
    </xf>
    <xf numFmtId="167" fontId="48" fillId="2" borderId="8" xfId="2" applyNumberFormat="1" applyFont="1" applyFill="1" applyBorder="1" applyAlignment="1">
      <alignment horizontal="center" vertical="center" wrapText="1"/>
    </xf>
    <xf numFmtId="0" fontId="48" fillId="2" borderId="15" xfId="4" applyFont="1" applyFill="1" applyBorder="1" applyAlignment="1">
      <alignment horizontal="left" vertical="center" wrapText="1" indent="2"/>
    </xf>
    <xf numFmtId="165" fontId="48" fillId="2" borderId="12" xfId="1" applyNumberFormat="1" applyFont="1" applyFill="1" applyBorder="1" applyAlignment="1">
      <alignment horizontal="right" vertical="center" wrapText="1" indent="1"/>
    </xf>
    <xf numFmtId="165" fontId="48" fillId="2" borderId="13" xfId="1" applyNumberFormat="1" applyFont="1" applyFill="1" applyBorder="1" applyAlignment="1">
      <alignment horizontal="right" vertical="center" wrapText="1" indent="1"/>
    </xf>
    <xf numFmtId="167" fontId="48" fillId="2" borderId="13" xfId="2" applyNumberFormat="1" applyFont="1" applyFill="1" applyBorder="1" applyAlignment="1">
      <alignment horizontal="center" vertical="center" wrapText="1"/>
    </xf>
    <xf numFmtId="165" fontId="48" fillId="2" borderId="14" xfId="1" applyNumberFormat="1" applyFont="1" applyFill="1" applyBorder="1" applyAlignment="1">
      <alignment horizontal="right" vertical="center" wrapText="1" indent="1"/>
    </xf>
    <xf numFmtId="165" fontId="48" fillId="2" borderId="15" xfId="1" applyNumberFormat="1" applyFont="1" applyFill="1" applyBorder="1" applyAlignment="1">
      <alignment horizontal="right" vertical="center" wrapText="1" indent="1"/>
    </xf>
    <xf numFmtId="167" fontId="48" fillId="2" borderId="15" xfId="2" applyNumberFormat="1" applyFont="1" applyFill="1" applyBorder="1" applyAlignment="1">
      <alignment horizontal="center" vertical="center" wrapText="1"/>
    </xf>
    <xf numFmtId="0" fontId="48" fillId="3" borderId="32" xfId="4" applyFont="1" applyFill="1" applyBorder="1" applyAlignment="1">
      <alignment vertical="center" wrapText="1"/>
    </xf>
    <xf numFmtId="0" fontId="63" fillId="3" borderId="0" xfId="4" applyFont="1" applyFill="1" applyAlignment="1">
      <alignment vertical="center"/>
    </xf>
    <xf numFmtId="165" fontId="48" fillId="3" borderId="32" xfId="1" applyNumberFormat="1" applyFont="1" applyFill="1" applyBorder="1" applyAlignment="1">
      <alignment horizontal="right" vertical="center" wrapText="1" indent="1"/>
    </xf>
    <xf numFmtId="165" fontId="48" fillId="3" borderId="0" xfId="1" applyNumberFormat="1" applyFont="1" applyFill="1" applyBorder="1" applyAlignment="1">
      <alignment horizontal="right" vertical="center" wrapText="1" indent="1"/>
    </xf>
    <xf numFmtId="167" fontId="48" fillId="3" borderId="8" xfId="2" applyNumberFormat="1" applyFont="1" applyFill="1" applyBorder="1" applyAlignment="1">
      <alignment horizontal="center" vertical="center" wrapText="1"/>
    </xf>
    <xf numFmtId="0" fontId="48" fillId="3" borderId="8" xfId="4" applyFont="1" applyFill="1" applyBorder="1" applyAlignment="1">
      <alignment vertical="center" wrapText="1"/>
    </xf>
    <xf numFmtId="165" fontId="48" fillId="3" borderId="8" xfId="1" applyNumberFormat="1" applyFont="1" applyFill="1" applyBorder="1" applyAlignment="1">
      <alignment horizontal="right" vertical="center" wrapText="1" indent="1"/>
    </xf>
    <xf numFmtId="167" fontId="48" fillId="3" borderId="32" xfId="2" applyNumberFormat="1" applyFont="1" applyFill="1" applyBorder="1" applyAlignment="1">
      <alignment horizontal="center" vertical="center" wrapText="1"/>
    </xf>
    <xf numFmtId="0" fontId="33" fillId="3" borderId="22" xfId="4" applyFont="1" applyFill="1" applyBorder="1" applyAlignment="1">
      <alignment vertical="center"/>
    </xf>
    <xf numFmtId="0" fontId="39" fillId="3" borderId="0" xfId="4" applyFont="1" applyFill="1" applyAlignment="1">
      <alignment wrapText="1"/>
    </xf>
    <xf numFmtId="0" fontId="39" fillId="3" borderId="17" xfId="4" applyFont="1" applyFill="1" applyBorder="1" applyAlignment="1">
      <alignment vertical="center" wrapText="1" shrinkToFit="1"/>
    </xf>
    <xf numFmtId="165" fontId="33" fillId="3" borderId="16" xfId="1" applyNumberFormat="1" applyFont="1" applyFill="1" applyBorder="1" applyAlignment="1">
      <alignment horizontal="center" vertical="center" wrapText="1" shrinkToFit="1"/>
    </xf>
    <xf numFmtId="165" fontId="33" fillId="3" borderId="17" xfId="1" applyNumberFormat="1" applyFont="1" applyFill="1" applyBorder="1" applyAlignment="1">
      <alignment horizontal="center" vertical="center" wrapText="1" shrinkToFit="1"/>
    </xf>
    <xf numFmtId="172" fontId="33" fillId="3" borderId="17" xfId="2" applyNumberFormat="1" applyFont="1" applyFill="1" applyBorder="1" applyAlignment="1">
      <alignment horizontal="center" vertical="center" wrapText="1" shrinkToFit="1"/>
    </xf>
    <xf numFmtId="172" fontId="33" fillId="3" borderId="17" xfId="2" applyNumberFormat="1" applyFont="1" applyFill="1" applyBorder="1" applyAlignment="1">
      <alignment horizontal="right" vertical="center" wrapText="1" shrinkToFit="1"/>
    </xf>
    <xf numFmtId="172" fontId="33" fillId="3" borderId="16" xfId="2" applyNumberFormat="1" applyFont="1" applyFill="1" applyBorder="1" applyAlignment="1">
      <alignment horizontal="center" vertical="center" wrapText="1" shrinkToFit="1"/>
    </xf>
    <xf numFmtId="0" fontId="39" fillId="3" borderId="17" xfId="4" applyFont="1" applyFill="1" applyBorder="1" applyAlignment="1">
      <alignment wrapText="1"/>
    </xf>
    <xf numFmtId="3" fontId="45" fillId="9" borderId="17" xfId="0" applyNumberFormat="1" applyFont="1" applyFill="1" applyBorder="1" applyAlignment="1">
      <alignment horizontal="center"/>
    </xf>
    <xf numFmtId="3" fontId="45" fillId="9" borderId="16" xfId="0" applyNumberFormat="1" applyFont="1" applyFill="1" applyBorder="1" applyAlignment="1">
      <alignment horizontal="center"/>
    </xf>
    <xf numFmtId="172" fontId="36" fillId="0" borderId="33" xfId="9" applyNumberFormat="1" applyFont="1" applyBorder="1" applyAlignment="1">
      <alignment horizontal="center"/>
    </xf>
    <xf numFmtId="172" fontId="44" fillId="3" borderId="17" xfId="4" applyNumberFormat="1" applyFont="1" applyFill="1" applyBorder="1" applyAlignment="1">
      <alignment horizontal="right" vertical="center" wrapText="1" shrinkToFit="1"/>
    </xf>
    <xf numFmtId="172" fontId="36" fillId="0" borderId="16" xfId="9" applyNumberFormat="1" applyFont="1" applyBorder="1" applyAlignment="1">
      <alignment horizontal="center"/>
    </xf>
    <xf numFmtId="0" fontId="15" fillId="3" borderId="17" xfId="0" applyFont="1" applyFill="1" applyBorder="1" applyAlignment="1">
      <alignment vertical="center"/>
    </xf>
    <xf numFmtId="170" fontId="80" fillId="2" borderId="0" xfId="4" applyNumberFormat="1" applyFont="1" applyFill="1" applyAlignment="1">
      <alignment vertical="center" wrapText="1" shrinkToFit="1"/>
    </xf>
    <xf numFmtId="0" fontId="48" fillId="2" borderId="22" xfId="4" applyFont="1" applyFill="1" applyBorder="1" applyAlignment="1">
      <alignment horizontal="left" vertical="center" wrapText="1" indent="2"/>
    </xf>
    <xf numFmtId="0" fontId="83" fillId="3" borderId="16" xfId="4" applyFont="1" applyFill="1" applyBorder="1" applyAlignment="1">
      <alignment wrapText="1"/>
    </xf>
    <xf numFmtId="9" fontId="83" fillId="3" borderId="16" xfId="2" applyFont="1" applyFill="1" applyBorder="1" applyAlignment="1">
      <alignment horizontal="center" wrapText="1"/>
    </xf>
    <xf numFmtId="167" fontId="83" fillId="3" borderId="16" xfId="2" applyNumberFormat="1" applyFont="1" applyFill="1" applyBorder="1" applyAlignment="1">
      <alignment horizontal="center" wrapText="1"/>
    </xf>
    <xf numFmtId="166" fontId="81" fillId="3" borderId="18" xfId="1" applyNumberFormat="1" applyFont="1" applyFill="1" applyBorder="1" applyAlignment="1">
      <alignment horizontal="center" vertical="center" wrapText="1" shrinkToFit="1"/>
    </xf>
    <xf numFmtId="0" fontId="85" fillId="3" borderId="0" xfId="0" applyFont="1" applyFill="1" applyAlignment="1">
      <alignment vertical="center"/>
    </xf>
    <xf numFmtId="166" fontId="81" fillId="0" borderId="0" xfId="1" applyNumberFormat="1" applyFont="1" applyFill="1" applyBorder="1" applyAlignment="1">
      <alignment horizontal="center" vertical="center" wrapText="1" shrinkToFit="1"/>
    </xf>
    <xf numFmtId="166" fontId="81" fillId="0" borderId="8" xfId="1" applyNumberFormat="1" applyFont="1" applyFill="1" applyBorder="1" applyAlignment="1">
      <alignment horizontal="center" vertical="center" wrapText="1" shrinkToFit="1"/>
    </xf>
    <xf numFmtId="166" fontId="81" fillId="0" borderId="32" xfId="1" applyNumberFormat="1" applyFont="1" applyFill="1" applyBorder="1" applyAlignment="1">
      <alignment horizontal="center" vertical="center" wrapText="1" shrinkToFit="1"/>
    </xf>
    <xf numFmtId="166" fontId="81" fillId="3" borderId="35" xfId="1" applyNumberFormat="1" applyFont="1" applyFill="1" applyBorder="1" applyAlignment="1">
      <alignment horizontal="center" vertical="center" wrapText="1" shrinkToFit="1"/>
    </xf>
    <xf numFmtId="166" fontId="81" fillId="3" borderId="20" xfId="1" applyNumberFormat="1" applyFont="1" applyFill="1" applyBorder="1" applyAlignment="1">
      <alignment horizontal="center" vertical="center" wrapText="1" shrinkToFit="1"/>
    </xf>
    <xf numFmtId="165" fontId="9" fillId="2" borderId="0" xfId="0" applyNumberFormat="1" applyFont="1" applyFill="1" applyAlignment="1">
      <alignment horizontal="centerContinuous" vertical="center" wrapText="1" shrinkToFit="1"/>
    </xf>
    <xf numFmtId="166" fontId="9" fillId="2" borderId="0" xfId="1" applyNumberFormat="1" applyFont="1" applyFill="1" applyBorder="1" applyAlignment="1">
      <alignment horizontal="centerContinuous" vertical="center" wrapText="1" shrinkToFit="1"/>
    </xf>
    <xf numFmtId="166" fontId="115" fillId="2" borderId="0" xfId="1" applyNumberFormat="1" applyFont="1" applyFill="1" applyBorder="1" applyAlignment="1">
      <alignment vertical="center" wrapText="1" shrinkToFit="1"/>
    </xf>
    <xf numFmtId="0" fontId="115" fillId="2" borderId="0" xfId="0" applyFont="1" applyFill="1" applyAlignment="1">
      <alignment vertical="center" wrapText="1" shrinkToFit="1"/>
    </xf>
    <xf numFmtId="166" fontId="115" fillId="2" borderId="0" xfId="1" applyNumberFormat="1" applyFont="1" applyFill="1" applyAlignment="1">
      <alignment vertical="center" wrapText="1" shrinkToFit="1"/>
    </xf>
    <xf numFmtId="166" fontId="8" fillId="2" borderId="0" xfId="1" applyNumberFormat="1" applyFont="1" applyFill="1" applyAlignment="1">
      <alignment vertical="center"/>
    </xf>
    <xf numFmtId="0" fontId="108" fillId="3" borderId="0" xfId="0" applyFont="1" applyFill="1" applyAlignment="1">
      <alignment wrapText="1" shrinkToFit="1"/>
    </xf>
    <xf numFmtId="165" fontId="51" fillId="3" borderId="35" xfId="0" applyNumberFormat="1" applyFont="1" applyFill="1" applyBorder="1" applyAlignment="1">
      <alignment horizontal="right" vertical="center" wrapText="1"/>
    </xf>
    <xf numFmtId="0" fontId="75" fillId="3" borderId="35" xfId="0" applyFont="1" applyFill="1" applyBorder="1" applyAlignment="1">
      <alignment horizontal="right" vertical="center" wrapText="1" shrinkToFit="1"/>
    </xf>
    <xf numFmtId="166" fontId="75" fillId="3" borderId="35" xfId="1" applyNumberFormat="1" applyFont="1" applyFill="1" applyBorder="1" applyAlignment="1">
      <alignment horizontal="right" vertical="center" wrapText="1" shrinkToFit="1"/>
    </xf>
    <xf numFmtId="167" fontId="51" fillId="3" borderId="35" xfId="2" applyNumberFormat="1" applyFont="1" applyFill="1" applyBorder="1" applyAlignment="1">
      <alignment horizontal="right" vertical="center" wrapText="1"/>
    </xf>
    <xf numFmtId="169" fontId="75" fillId="0" borderId="35" xfId="0" applyNumberFormat="1" applyFont="1" applyBorder="1" applyAlignment="1">
      <alignment horizontal="right" vertical="center" wrapText="1" shrinkToFit="1"/>
    </xf>
    <xf numFmtId="0" fontId="29" fillId="0" borderId="0" xfId="0" applyFont="1" applyAlignment="1">
      <alignment vertical="center" wrapText="1"/>
    </xf>
    <xf numFmtId="0" fontId="47" fillId="8" borderId="0" xfId="4" applyFont="1" applyFill="1" applyAlignment="1">
      <alignment horizontal="center" vertical="center" shrinkToFit="1"/>
    </xf>
    <xf numFmtId="167" fontId="51" fillId="3" borderId="7" xfId="2" applyNumberFormat="1" applyFont="1" applyFill="1" applyBorder="1" applyAlignment="1">
      <alignment horizontal="right" vertical="center" wrapText="1"/>
    </xf>
    <xf numFmtId="167" fontId="51" fillId="3" borderId="0" xfId="2" applyNumberFormat="1" applyFont="1" applyFill="1" applyBorder="1" applyAlignment="1">
      <alignment horizontal="right" vertical="center" wrapText="1" shrinkToFit="1"/>
    </xf>
    <xf numFmtId="0" fontId="116" fillId="3" borderId="0" xfId="4" applyFont="1" applyFill="1" applyAlignment="1">
      <alignment vertical="center" shrinkToFit="1"/>
    </xf>
    <xf numFmtId="169" fontId="63" fillId="2" borderId="0" xfId="4" applyNumberFormat="1" applyFont="1" applyFill="1" applyAlignment="1">
      <alignment vertical="center"/>
    </xf>
    <xf numFmtId="0" fontId="81" fillId="3" borderId="37" xfId="4" applyFont="1" applyFill="1" applyBorder="1" applyAlignment="1">
      <alignment horizontal="left" wrapText="1" shrinkToFit="1"/>
    </xf>
    <xf numFmtId="165" fontId="48" fillId="3" borderId="7" xfId="1" applyNumberFormat="1" applyFont="1" applyFill="1" applyBorder="1" applyAlignment="1">
      <alignment horizontal="right" wrapText="1" shrinkToFit="1"/>
    </xf>
    <xf numFmtId="9" fontId="48" fillId="3" borderId="37" xfId="9" applyFont="1" applyFill="1" applyBorder="1" applyAlignment="1">
      <alignment horizontal="right" wrapText="1" shrinkToFit="1"/>
    </xf>
    <xf numFmtId="0" fontId="48" fillId="3" borderId="20" xfId="4" applyFont="1" applyFill="1" applyBorder="1" applyAlignment="1">
      <alignment vertical="center" wrapText="1"/>
    </xf>
    <xf numFmtId="0" fontId="48" fillId="3" borderId="20" xfId="4" applyFont="1" applyFill="1" applyBorder="1" applyAlignment="1">
      <alignment vertical="center"/>
    </xf>
    <xf numFmtId="165" fontId="48" fillId="3" borderId="37" xfId="1" applyNumberFormat="1" applyFont="1" applyFill="1" applyBorder="1" applyAlignment="1">
      <alignment horizontal="right" wrapText="1" shrinkToFit="1"/>
    </xf>
    <xf numFmtId="170" fontId="80" fillId="3" borderId="0" xfId="4" applyNumberFormat="1" applyFont="1" applyFill="1" applyAlignment="1">
      <alignment horizontal="center" wrapText="1" shrinkToFit="1"/>
    </xf>
    <xf numFmtId="170" fontId="80" fillId="3" borderId="0" xfId="4" applyNumberFormat="1" applyFont="1" applyFill="1" applyAlignment="1">
      <alignment horizontal="right" wrapText="1" shrinkToFit="1"/>
    </xf>
    <xf numFmtId="0" fontId="81" fillId="2" borderId="0" xfId="0" quotePrefix="1" applyFont="1" applyFill="1" applyAlignment="1">
      <alignment horizontal="center" vertical="center"/>
    </xf>
    <xf numFmtId="164" fontId="33" fillId="0" borderId="0" xfId="1" applyFont="1"/>
    <xf numFmtId="166" fontId="81" fillId="3" borderId="14" xfId="11" applyNumberFormat="1" applyFont="1" applyFill="1" applyBorder="1" applyAlignment="1">
      <alignment horizontal="center" vertical="center" wrapText="1" shrinkToFit="1"/>
    </xf>
    <xf numFmtId="0" fontId="12" fillId="3" borderId="0" xfId="3" applyFont="1" applyFill="1" applyAlignment="1">
      <alignment horizontal="centerContinuous" vertical="center" wrapText="1"/>
    </xf>
    <xf numFmtId="0" fontId="12" fillId="3" borderId="0" xfId="3" applyFont="1" applyFill="1" applyAlignment="1">
      <alignment horizontal="centerContinuous" vertical="center"/>
    </xf>
    <xf numFmtId="0" fontId="28" fillId="3" borderId="0" xfId="4" applyFont="1" applyFill="1" applyAlignment="1">
      <alignment horizontal="centerContinuous" vertical="center" shrinkToFit="1"/>
    </xf>
    <xf numFmtId="0" fontId="14" fillId="3" borderId="0" xfId="4" applyFont="1" applyFill="1" applyAlignment="1">
      <alignment vertical="center" wrapText="1"/>
    </xf>
    <xf numFmtId="0" fontId="14" fillId="3" borderId="0" xfId="4" applyFont="1" applyFill="1" applyAlignment="1">
      <alignment vertical="center"/>
    </xf>
    <xf numFmtId="0" fontId="21" fillId="3" borderId="0" xfId="4" applyFont="1" applyFill="1" applyAlignment="1">
      <alignment horizontal="centerContinuous" vertical="center" shrinkToFit="1"/>
    </xf>
    <xf numFmtId="0" fontId="41" fillId="3" borderId="0" xfId="4" applyFont="1" applyFill="1"/>
    <xf numFmtId="0" fontId="28" fillId="3" borderId="0" xfId="4" applyFont="1" applyFill="1" applyAlignment="1">
      <alignment vertical="center" shrinkToFit="1"/>
    </xf>
    <xf numFmtId="0" fontId="44" fillId="3" borderId="0" xfId="4" applyFont="1" applyFill="1" applyAlignment="1">
      <alignment horizontal="center" vertical="center" wrapText="1" shrinkToFit="1"/>
    </xf>
    <xf numFmtId="0" fontId="33" fillId="3" borderId="0" xfId="4" applyFont="1" applyFill="1" applyAlignment="1">
      <alignment vertical="center"/>
    </xf>
    <xf numFmtId="172" fontId="36" fillId="3" borderId="0" xfId="9" applyNumberFormat="1" applyFont="1" applyFill="1" applyBorder="1" applyAlignment="1">
      <alignment horizontal="center"/>
    </xf>
    <xf numFmtId="0" fontId="39" fillId="3" borderId="0" xfId="4" applyFont="1" applyFill="1" applyAlignment="1">
      <alignment vertical="center" wrapText="1" shrinkToFit="1"/>
    </xf>
    <xf numFmtId="0" fontId="33" fillId="3" borderId="0" xfId="0" applyFont="1" applyFill="1" applyAlignment="1">
      <alignment vertical="center"/>
    </xf>
    <xf numFmtId="166" fontId="81" fillId="0" borderId="32" xfId="1" applyNumberFormat="1" applyFont="1" applyBorder="1" applyAlignment="1">
      <alignment horizontal="center" vertical="center" wrapText="1" shrinkToFit="1"/>
    </xf>
    <xf numFmtId="166" fontId="81" fillId="3" borderId="39" xfId="1" applyNumberFormat="1" applyFont="1" applyFill="1" applyBorder="1" applyAlignment="1">
      <alignment horizontal="center" vertical="center" wrapText="1" shrinkToFit="1"/>
    </xf>
    <xf numFmtId="166" fontId="81" fillId="3" borderId="36" xfId="1" applyNumberFormat="1" applyFont="1" applyFill="1" applyBorder="1" applyAlignment="1">
      <alignment horizontal="center" vertical="center" wrapText="1" shrinkToFit="1"/>
    </xf>
    <xf numFmtId="166" fontId="81" fillId="0" borderId="27" xfId="1" applyNumberFormat="1" applyFont="1" applyFill="1" applyBorder="1" applyAlignment="1">
      <alignment horizontal="center" vertical="center" wrapText="1" shrinkToFit="1"/>
    </xf>
    <xf numFmtId="167" fontId="48" fillId="0" borderId="13" xfId="2" applyNumberFormat="1" applyFont="1" applyBorder="1" applyAlignment="1">
      <alignment horizontal="center" vertical="center" wrapText="1" shrinkToFit="1"/>
    </xf>
    <xf numFmtId="17" fontId="101" fillId="3" borderId="21" xfId="4" applyNumberFormat="1" applyFont="1" applyFill="1" applyBorder="1" applyAlignment="1">
      <alignment horizontal="center" vertical="center" wrapText="1" shrinkToFit="1"/>
    </xf>
    <xf numFmtId="0" fontId="101" fillId="3" borderId="21" xfId="4" quotePrefix="1" applyFont="1" applyFill="1" applyBorder="1" applyAlignment="1">
      <alignment horizontal="center" vertical="center" wrapText="1" shrinkToFit="1"/>
    </xf>
    <xf numFmtId="49" fontId="104" fillId="3" borderId="7" xfId="4" quotePrefix="1" applyNumberFormat="1" applyFont="1" applyFill="1" applyBorder="1" applyAlignment="1">
      <alignment horizontal="center" vertical="center" wrapText="1" shrinkToFit="1"/>
    </xf>
    <xf numFmtId="167" fontId="50" fillId="3" borderId="31" xfId="2" applyNumberFormat="1" applyFont="1" applyFill="1" applyBorder="1" applyAlignment="1">
      <alignment horizontal="right" wrapText="1" shrinkToFit="1"/>
    </xf>
    <xf numFmtId="166" fontId="81" fillId="0" borderId="40" xfId="1" applyNumberFormat="1" applyFont="1" applyFill="1" applyBorder="1" applyAlignment="1">
      <alignment horizontal="center" vertical="center" wrapText="1" shrinkToFit="1"/>
    </xf>
    <xf numFmtId="166" fontId="81" fillId="0" borderId="41" xfId="1" applyNumberFormat="1" applyFont="1" applyFill="1" applyBorder="1" applyAlignment="1">
      <alignment horizontal="center" vertical="center" wrapText="1" shrinkToFit="1"/>
    </xf>
    <xf numFmtId="165" fontId="48" fillId="2" borderId="0" xfId="4" applyNumberFormat="1" applyFont="1" applyFill="1" applyAlignment="1">
      <alignment vertical="center"/>
    </xf>
    <xf numFmtId="43" fontId="48" fillId="2" borderId="0" xfId="4" applyNumberFormat="1" applyFont="1" applyFill="1" applyAlignment="1">
      <alignment vertical="center"/>
    </xf>
    <xf numFmtId="165" fontId="118" fillId="3" borderId="0" xfId="1" applyNumberFormat="1" applyFont="1" applyFill="1" applyBorder="1" applyAlignment="1">
      <alignment horizontal="right" wrapText="1" shrinkToFit="1"/>
    </xf>
    <xf numFmtId="165" fontId="118" fillId="3" borderId="13" xfId="1" applyNumberFormat="1" applyFont="1" applyFill="1" applyBorder="1" applyAlignment="1">
      <alignment horizontal="right" wrapText="1" shrinkToFit="1"/>
    </xf>
    <xf numFmtId="167" fontId="65" fillId="2" borderId="0" xfId="2" applyNumberFormat="1" applyFont="1" applyFill="1" applyAlignment="1">
      <alignment vertical="center" shrinkToFit="1"/>
    </xf>
    <xf numFmtId="167" fontId="63" fillId="2" borderId="0" xfId="2" applyNumberFormat="1" applyFont="1" applyFill="1" applyAlignment="1">
      <alignment vertical="center"/>
    </xf>
    <xf numFmtId="10" fontId="63" fillId="2" borderId="0" xfId="2" applyNumberFormat="1" applyFont="1" applyFill="1" applyAlignment="1">
      <alignment vertical="center"/>
    </xf>
    <xf numFmtId="165" fontId="48" fillId="2" borderId="19" xfId="4" applyNumberFormat="1" applyFont="1" applyFill="1" applyBorder="1" applyAlignment="1">
      <alignment vertical="center" shrinkToFit="1"/>
    </xf>
    <xf numFmtId="166" fontId="64" fillId="3" borderId="0" xfId="1" applyNumberFormat="1" applyFont="1" applyFill="1" applyBorder="1" applyAlignment="1">
      <alignment horizontal="center" vertical="center" wrapText="1" shrinkToFit="1"/>
    </xf>
    <xf numFmtId="166" fontId="65" fillId="2" borderId="0" xfId="4" applyNumberFormat="1" applyFont="1" applyFill="1" applyAlignment="1">
      <alignment vertical="center" shrinkToFit="1"/>
    </xf>
    <xf numFmtId="165" fontId="94" fillId="2" borderId="0" xfId="4" applyNumberFormat="1" applyFont="1" applyFill="1" applyAlignment="1">
      <alignment vertical="center" shrinkToFit="1"/>
    </xf>
    <xf numFmtId="166" fontId="94" fillId="2" borderId="0" xfId="4" applyNumberFormat="1" applyFont="1" applyFill="1" applyAlignment="1">
      <alignment vertical="center" shrinkToFit="1"/>
    </xf>
    <xf numFmtId="164" fontId="65" fillId="2" borderId="0" xfId="1" applyFont="1" applyFill="1" applyAlignment="1">
      <alignment vertical="center" shrinkToFit="1"/>
    </xf>
    <xf numFmtId="10" fontId="10" fillId="2" borderId="0" xfId="2" applyNumberFormat="1" applyFont="1" applyFill="1" applyAlignment="1">
      <alignment vertical="center" wrapText="1" shrinkToFit="1"/>
    </xf>
    <xf numFmtId="0" fontId="21" fillId="8" borderId="0" xfId="4" applyFont="1" applyFill="1" applyAlignment="1">
      <alignment horizontal="center" vertical="center" shrinkToFit="1"/>
    </xf>
    <xf numFmtId="0" fontId="12" fillId="2" borderId="0" xfId="3" applyFont="1" applyFill="1" applyAlignment="1">
      <alignment horizontal="center" vertical="center" wrapText="1"/>
    </xf>
    <xf numFmtId="0" fontId="12" fillId="2" borderId="0" xfId="3" applyFont="1" applyFill="1" applyAlignment="1">
      <alignment horizontal="center" vertical="center"/>
    </xf>
    <xf numFmtId="0" fontId="28" fillId="2" borderId="0" xfId="4" applyFont="1" applyFill="1" applyAlignment="1">
      <alignment horizontal="center" vertical="center" shrinkToFit="1"/>
    </xf>
    <xf numFmtId="43" fontId="50" fillId="3" borderId="14" xfId="1" applyNumberFormat="1" applyFont="1" applyFill="1" applyBorder="1" applyAlignment="1">
      <alignment horizontal="center" vertical="center" wrapText="1" shrinkToFit="1"/>
    </xf>
    <xf numFmtId="166" fontId="81" fillId="0" borderId="0" xfId="1" applyNumberFormat="1" applyFont="1" applyFill="1" applyBorder="1" applyAlignment="1">
      <alignment horizontal="center" vertical="center" wrapText="1" shrinkToFit="1"/>
    </xf>
    <xf numFmtId="166" fontId="81" fillId="0" borderId="32" xfId="1" applyNumberFormat="1" applyFont="1" applyBorder="1" applyAlignment="1">
      <alignment horizontal="center" vertical="center" wrapText="1" shrinkToFit="1"/>
    </xf>
    <xf numFmtId="166" fontId="81" fillId="0" borderId="35" xfId="1" applyNumberFormat="1" applyFont="1" applyFill="1" applyBorder="1" applyAlignment="1">
      <alignment horizontal="center" vertical="center" wrapText="1" shrinkToFit="1"/>
    </xf>
    <xf numFmtId="0" fontId="93" fillId="3" borderId="8" xfId="4" applyFont="1" applyFill="1" applyBorder="1" applyAlignment="1">
      <alignment horizontal="center" vertical="center" wrapText="1" shrinkToFit="1"/>
    </xf>
    <xf numFmtId="166" fontId="81" fillId="0" borderId="20" xfId="1" applyNumberFormat="1" applyFont="1" applyFill="1" applyBorder="1" applyAlignment="1">
      <alignment horizontal="center" vertical="center" wrapText="1" shrinkToFit="1"/>
    </xf>
    <xf numFmtId="166" fontId="81" fillId="0" borderId="14" xfId="1" applyNumberFormat="1" applyFont="1" applyFill="1" applyBorder="1" applyAlignment="1">
      <alignment horizontal="center" vertical="center" wrapText="1" shrinkToFit="1"/>
    </xf>
    <xf numFmtId="166" fontId="81" fillId="0" borderId="15" xfId="1" applyNumberFormat="1" applyFont="1" applyFill="1" applyBorder="1" applyAlignment="1">
      <alignment horizontal="center" vertical="center" wrapText="1" shrinkToFit="1"/>
    </xf>
    <xf numFmtId="166" fontId="81" fillId="0" borderId="32" xfId="1" applyNumberFormat="1" applyFont="1" applyFill="1" applyBorder="1" applyAlignment="1">
      <alignment horizontal="center" vertical="center" wrapText="1" shrinkToFit="1"/>
    </xf>
    <xf numFmtId="166" fontId="81" fillId="0" borderId="12" xfId="1" applyNumberFormat="1" applyFont="1" applyFill="1" applyBorder="1" applyAlignment="1">
      <alignment horizontal="center" vertical="center" wrapText="1" shrinkToFit="1"/>
    </xf>
    <xf numFmtId="166" fontId="63" fillId="0" borderId="0" xfId="1" applyNumberFormat="1" applyFont="1" applyFill="1" applyBorder="1" applyAlignment="1">
      <alignment horizontal="center" vertical="center" wrapText="1" shrinkToFit="1"/>
    </xf>
    <xf numFmtId="166" fontId="63" fillId="0" borderId="34" xfId="1" applyNumberFormat="1" applyFont="1" applyFill="1" applyBorder="1" applyAlignment="1">
      <alignment horizontal="center" vertical="center" wrapText="1" shrinkToFit="1"/>
    </xf>
    <xf numFmtId="170" fontId="80" fillId="2" borderId="0" xfId="4" applyNumberFormat="1" applyFont="1" applyFill="1" applyAlignment="1">
      <alignment horizontal="center" vertical="center" wrapText="1" shrinkToFit="1"/>
    </xf>
    <xf numFmtId="0" fontId="107" fillId="10" borderId="0" xfId="0" applyFont="1" applyFill="1" applyAlignment="1">
      <alignment horizontal="center" vertical="center" wrapText="1" shrinkToFit="1"/>
    </xf>
    <xf numFmtId="0" fontId="107" fillId="8" borderId="0" xfId="4" applyFont="1" applyFill="1" applyAlignment="1">
      <alignment horizontal="left" vertical="center" shrinkToFit="1"/>
    </xf>
    <xf numFmtId="170" fontId="80" fillId="2" borderId="7" xfId="4" applyNumberFormat="1" applyFont="1" applyFill="1" applyBorder="1" applyAlignment="1">
      <alignment horizontal="center" vertical="center" wrapText="1" shrinkToFit="1"/>
    </xf>
    <xf numFmtId="0" fontId="43" fillId="0" borderId="8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112" fillId="8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07" fillId="3" borderId="0" xfId="0" applyFont="1" applyFill="1" applyAlignment="1">
      <alignment horizontal="center" vertical="center" wrapText="1" shrinkToFit="1"/>
    </xf>
    <xf numFmtId="0" fontId="21" fillId="3" borderId="0" xfId="4" applyFont="1" applyFill="1" applyAlignment="1">
      <alignment horizontal="center" vertical="center" shrinkToFit="1"/>
    </xf>
    <xf numFmtId="0" fontId="21" fillId="8" borderId="0" xfId="4" applyFont="1" applyFill="1" applyAlignment="1">
      <alignment horizontal="center" vertical="center" shrinkToFit="1"/>
    </xf>
    <xf numFmtId="0" fontId="21" fillId="5" borderId="0" xfId="0" applyFont="1" applyFill="1" applyAlignment="1">
      <alignment horizontal="center" vertical="center" wrapText="1" shrinkToFit="1"/>
    </xf>
    <xf numFmtId="0" fontId="20" fillId="5" borderId="0" xfId="0" applyFont="1" applyFill="1" applyAlignment="1">
      <alignment horizontal="center" vertical="center" wrapText="1" shrinkToFit="1"/>
    </xf>
    <xf numFmtId="0" fontId="25" fillId="2" borderId="0" xfId="0" applyFont="1" applyFill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center" wrapText="1"/>
    </xf>
    <xf numFmtId="0" fontId="20" fillId="6" borderId="0" xfId="0" applyFont="1" applyFill="1" applyAlignment="1">
      <alignment horizontal="center" vertical="center" wrapText="1" shrinkToFit="1"/>
    </xf>
    <xf numFmtId="0" fontId="109" fillId="8" borderId="0" xfId="0" applyFont="1" applyFill="1" applyAlignment="1">
      <alignment horizontal="center" wrapText="1" shrinkToFit="1"/>
    </xf>
    <xf numFmtId="0" fontId="29" fillId="0" borderId="2" xfId="0" applyFont="1" applyBorder="1" applyAlignment="1">
      <alignment horizontal="center" vertical="center" wrapText="1"/>
    </xf>
    <xf numFmtId="0" fontId="108" fillId="10" borderId="0" xfId="0" applyFont="1" applyFill="1" applyAlignment="1">
      <alignment horizontal="center" vertical="center" wrapText="1" shrinkToFit="1"/>
    </xf>
    <xf numFmtId="0" fontId="108" fillId="10" borderId="36" xfId="0" applyFont="1" applyFill="1" applyBorder="1" applyAlignment="1">
      <alignment horizontal="center" vertical="center" wrapText="1" shrinkToFit="1"/>
    </xf>
    <xf numFmtId="0" fontId="29" fillId="0" borderId="42" xfId="0" applyFont="1" applyBorder="1" applyAlignment="1">
      <alignment horizontal="center" vertical="center" wrapText="1"/>
    </xf>
    <xf numFmtId="0" fontId="109" fillId="10" borderId="0" xfId="0" applyFont="1" applyFill="1" applyAlignment="1">
      <alignment horizontal="center" vertical="center" wrapText="1" shrinkToFit="1"/>
    </xf>
    <xf numFmtId="0" fontId="48" fillId="2" borderId="1" xfId="0" quotePrefix="1" applyFont="1" applyFill="1" applyBorder="1" applyAlignment="1">
      <alignment horizontal="center" vertical="center" shrinkToFit="1"/>
    </xf>
    <xf numFmtId="0" fontId="107" fillId="8" borderId="0" xfId="0" applyFont="1" applyFill="1" applyAlignment="1">
      <alignment horizontal="left" vertical="center"/>
    </xf>
    <xf numFmtId="0" fontId="80" fillId="0" borderId="0" xfId="0" applyFont="1" applyAlignment="1">
      <alignment horizontal="center" vertical="center" wrapText="1"/>
    </xf>
    <xf numFmtId="0" fontId="48" fillId="0" borderId="38" xfId="4" applyFont="1" applyBorder="1" applyAlignment="1">
      <alignment horizontal="left" wrapText="1" shrinkToFit="1"/>
    </xf>
    <xf numFmtId="0" fontId="48" fillId="0" borderId="20" xfId="4" applyFont="1" applyBorder="1" applyAlignment="1">
      <alignment horizontal="left" wrapText="1" shrinkToFit="1"/>
    </xf>
    <xf numFmtId="0" fontId="72" fillId="2" borderId="0" xfId="4" applyFont="1" applyFill="1" applyAlignment="1">
      <alignment horizontal="left" vertical="center" wrapText="1"/>
    </xf>
    <xf numFmtId="170" fontId="34" fillId="2" borderId="0" xfId="4" applyNumberFormat="1" applyFont="1" applyFill="1" applyAlignment="1">
      <alignment horizontal="center" vertical="center" wrapText="1" shrinkToFit="1"/>
    </xf>
    <xf numFmtId="0" fontId="112" fillId="10" borderId="0" xfId="0" applyFont="1" applyFill="1" applyAlignment="1">
      <alignment horizontal="center" vertical="center" wrapText="1" shrinkToFit="1"/>
    </xf>
    <xf numFmtId="0" fontId="108" fillId="8" borderId="0" xfId="4" applyFont="1" applyFill="1" applyAlignment="1">
      <alignment horizontal="left" vertical="center" shrinkToFit="1"/>
    </xf>
    <xf numFmtId="0" fontId="112" fillId="8" borderId="7" xfId="4" applyFont="1" applyFill="1" applyBorder="1" applyAlignment="1">
      <alignment horizontal="left" vertical="center" shrinkToFit="1"/>
    </xf>
    <xf numFmtId="0" fontId="112" fillId="8" borderId="0" xfId="4" applyFont="1" applyFill="1" applyAlignment="1">
      <alignment horizontal="left" vertical="center" shrinkToFit="1"/>
    </xf>
    <xf numFmtId="164" fontId="64" fillId="3" borderId="7" xfId="1" applyFont="1" applyFill="1" applyBorder="1" applyAlignment="1">
      <alignment horizontal="center" vertical="center" wrapText="1" shrinkToFit="1"/>
    </xf>
    <xf numFmtId="166" fontId="63" fillId="7" borderId="0" xfId="1" applyNumberFormat="1" applyFont="1" applyFill="1" applyBorder="1" applyAlignment="1">
      <alignment horizontal="center" vertical="center" wrapText="1" shrinkToFit="1"/>
    </xf>
    <xf numFmtId="170" fontId="67" fillId="2" borderId="9" xfId="4" applyNumberFormat="1" applyFont="1" applyFill="1" applyBorder="1" applyAlignment="1">
      <alignment horizontal="center" vertical="center" wrapText="1" shrinkToFit="1"/>
    </xf>
    <xf numFmtId="0" fontId="69" fillId="3" borderId="10" xfId="4" applyFont="1" applyFill="1" applyBorder="1" applyAlignment="1">
      <alignment horizontal="center" vertical="center" wrapText="1" shrinkToFit="1"/>
    </xf>
    <xf numFmtId="0" fontId="61" fillId="5" borderId="0" xfId="0" applyFont="1" applyFill="1" applyAlignment="1">
      <alignment horizontal="center" vertical="center" wrapText="1" shrinkToFit="1"/>
    </xf>
    <xf numFmtId="0" fontId="66" fillId="8" borderId="7" xfId="4" applyFont="1" applyFill="1" applyBorder="1" applyAlignment="1">
      <alignment horizontal="left" vertical="center" shrinkToFit="1"/>
    </xf>
  </cellXfs>
  <cellStyles count="12">
    <cellStyle name="Comma 2" xfId="7" xr:uid="{00000000-0005-0000-0000-000000000000}"/>
    <cellStyle name="Comma_IV-trim  2002" xfId="5" xr:uid="{00000000-0005-0000-0000-000001000000}"/>
    <cellStyle name="Millares" xfId="1" builtinId="3"/>
    <cellStyle name="Millares 10 2" xfId="10" xr:uid="{30922FBD-B4EA-4E57-BC26-21FC8C74CC3D}"/>
    <cellStyle name="Millares 2" xfId="11" xr:uid="{5486D691-EEBF-4263-92F4-A6E438A12228}"/>
    <cellStyle name="Normal" xfId="0" builtinId="0"/>
    <cellStyle name="Normal 2" xfId="4" xr:uid="{00000000-0005-0000-0000-000004000000}"/>
    <cellStyle name="Normal 3" xfId="6" xr:uid="{00000000-0005-0000-0000-000005000000}"/>
    <cellStyle name="Normal_IV-trim  2002" xfId="3" xr:uid="{00000000-0005-0000-0000-000007000000}"/>
    <cellStyle name="Percent 2" xfId="8" xr:uid="{00000000-0005-0000-0000-000009000000}"/>
    <cellStyle name="Porcentaje" xfId="2" builtinId="5"/>
    <cellStyle name="Porcentaje 2" xfId="9" xr:uid="{00000000-0005-0000-0000-00000B000000}"/>
  </cellStyles>
  <dxfs count="0"/>
  <tableStyles count="0" defaultTableStyle="TableStyleMedium9" defaultPivotStyle="PivotStyleLight16"/>
  <colors>
    <mruColors>
      <color rgb="FFC00000"/>
      <color rgb="FF404040"/>
      <color rgb="FF7F7F7F"/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vOLUME (1)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D20-4A13-BADD-89EE2F6660AA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D20-4A13-BADD-89EE2F6660AA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D20-4A13-BADD-89EE2F6660AA}"/>
              </c:ext>
            </c:extLst>
          </c:dPt>
          <c:dPt>
            <c:idx val="3"/>
            <c:bubble3D val="0"/>
            <c:spPr>
              <a:solidFill>
                <a:schemeClr val="accent2">
                  <a:shade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D20-4A13-BADD-89EE2F6660AA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D20-4A13-BADD-89EE2F6660AA}"/>
              </c:ext>
            </c:extLst>
          </c:dPt>
          <c:dPt>
            <c:idx val="5"/>
            <c:bubble3D val="0"/>
            <c:spPr>
              <a:solidFill>
                <a:schemeClr val="accent2">
                  <a:shade val="4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D20-4A13-BADD-89EE2F6660AA}"/>
              </c:ext>
            </c:extLst>
          </c:dPt>
          <c:dPt>
            <c:idx val="6"/>
            <c:bubble3D val="0"/>
            <c:spPr>
              <a:solidFill>
                <a:schemeClr val="accent2">
                  <a:shade val="4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D20-4A13-BADD-89EE2F6660AA}"/>
              </c:ext>
            </c:extLst>
          </c:dPt>
          <c:dPt>
            <c:idx val="7"/>
            <c:bubble3D val="0"/>
            <c:spPr>
              <a:solidFill>
                <a:schemeClr val="accent2">
                  <a:shade val="51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D20-4A13-BADD-89EE2F6660AA}"/>
              </c:ext>
            </c:extLst>
          </c:dPt>
          <c:dPt>
            <c:idx val="8"/>
            <c:bubble3D val="0"/>
            <c:spPr>
              <a:solidFill>
                <a:schemeClr val="accent2">
                  <a:shade val="5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D20-4A13-BADD-89EE2F6660AA}"/>
              </c:ext>
            </c:extLst>
          </c:dPt>
          <c:dPt>
            <c:idx val="9"/>
            <c:bubble3D val="0"/>
            <c:spPr>
              <a:solidFill>
                <a:schemeClr val="accent2">
                  <a:shade val="56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CD20-4A13-BADD-89EE2F6660AA}"/>
              </c:ext>
            </c:extLst>
          </c:dPt>
          <c:dPt>
            <c:idx val="10"/>
            <c:bubble3D val="0"/>
            <c:spPr>
              <a:solidFill>
                <a:schemeClr val="accent2">
                  <a:shade val="59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CD20-4A13-BADD-89EE2F6660AA}"/>
              </c:ext>
            </c:extLst>
          </c:dPt>
          <c:dPt>
            <c:idx val="11"/>
            <c:bubble3D val="0"/>
            <c:spPr>
              <a:solidFill>
                <a:schemeClr val="accent2">
                  <a:shade val="61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CD20-4A13-BADD-89EE2F6660AA}"/>
              </c:ext>
            </c:extLst>
          </c:dPt>
          <c:dPt>
            <c:idx val="12"/>
            <c:bubble3D val="0"/>
            <c:spPr>
              <a:solidFill>
                <a:schemeClr val="accent2">
                  <a:shade val="64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CD20-4A13-BADD-89EE2F6660AA}"/>
              </c:ext>
            </c:extLst>
          </c:dPt>
          <c:dPt>
            <c:idx val="13"/>
            <c:bubble3D val="0"/>
            <c:spPr>
              <a:solidFill>
                <a:schemeClr val="accent2">
                  <a:shade val="66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CD20-4A13-BADD-89EE2F6660AA}"/>
              </c:ext>
            </c:extLst>
          </c:dPt>
          <c:dPt>
            <c:idx val="14"/>
            <c:bubble3D val="0"/>
            <c:spPr>
              <a:solidFill>
                <a:schemeClr val="accent2">
                  <a:shade val="69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CD20-4A13-BADD-89EE2F6660AA}"/>
              </c:ext>
            </c:extLst>
          </c:dPt>
          <c:dPt>
            <c:idx val="15"/>
            <c:bubble3D val="0"/>
            <c:spPr>
              <a:solidFill>
                <a:schemeClr val="accent2">
                  <a:shade val="72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CD20-4A13-BADD-89EE2F6660AA}"/>
              </c:ext>
            </c:extLst>
          </c:dPt>
          <c:dPt>
            <c:idx val="16"/>
            <c:bubble3D val="0"/>
            <c:spPr>
              <a:solidFill>
                <a:schemeClr val="accent2">
                  <a:shade val="74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CD20-4A13-BADD-89EE2F6660AA}"/>
              </c:ext>
            </c:extLst>
          </c:dPt>
          <c:dPt>
            <c:idx val="17"/>
            <c:bubble3D val="0"/>
            <c:spPr>
              <a:solidFill>
                <a:schemeClr val="accent2">
                  <a:shade val="77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CD20-4A13-BADD-89EE2F6660AA}"/>
              </c:ext>
            </c:extLst>
          </c:dPt>
          <c:dPt>
            <c:idx val="18"/>
            <c:bubble3D val="0"/>
            <c:spPr>
              <a:solidFill>
                <a:schemeClr val="accent2">
                  <a:shade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CD20-4A13-BADD-89EE2F6660AA}"/>
              </c:ext>
            </c:extLst>
          </c:dPt>
          <c:dPt>
            <c:idx val="19"/>
            <c:bubble3D val="0"/>
            <c:spPr>
              <a:solidFill>
                <a:schemeClr val="accent2">
                  <a:shade val="82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CD20-4A13-BADD-89EE2F6660AA}"/>
              </c:ext>
            </c:extLst>
          </c:dPt>
          <c:dPt>
            <c:idx val="20"/>
            <c:bubble3D val="0"/>
            <c:spPr>
              <a:solidFill>
                <a:schemeClr val="accent2">
                  <a:shade val="8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CD20-4A13-BADD-89EE2F6660AA}"/>
              </c:ext>
            </c:extLst>
          </c:dPt>
          <c:dPt>
            <c:idx val="21"/>
            <c:bubble3D val="0"/>
            <c:spPr>
              <a:solidFill>
                <a:schemeClr val="accent2">
                  <a:shade val="8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CD20-4A13-BADD-89EE2F6660AA}"/>
              </c:ext>
            </c:extLst>
          </c:dPt>
          <c:dPt>
            <c:idx val="2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CD20-4A13-BADD-89EE2F6660AA}"/>
              </c:ext>
            </c:extLst>
          </c:dPt>
          <c:dPt>
            <c:idx val="23"/>
            <c:bubble3D val="0"/>
            <c:spPr>
              <a:solidFill>
                <a:schemeClr val="accent2">
                  <a:shade val="9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CD20-4A13-BADD-89EE2F6660AA}"/>
              </c:ext>
            </c:extLst>
          </c:dPt>
          <c:dPt>
            <c:idx val="24"/>
            <c:bubble3D val="0"/>
            <c:spPr>
              <a:solidFill>
                <a:schemeClr val="accent2">
                  <a:shade val="96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CD20-4A13-BADD-89EE2F6660AA}"/>
              </c:ext>
            </c:extLst>
          </c:dPt>
          <c:dPt>
            <c:idx val="25"/>
            <c:bubble3D val="0"/>
            <c:spPr>
              <a:solidFill>
                <a:schemeClr val="accent2">
                  <a:shade val="9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CD20-4A13-BADD-89EE2F6660AA}"/>
              </c:ext>
            </c:extLst>
          </c:dPt>
          <c:dPt>
            <c:idx val="26"/>
            <c:bubble3D val="0"/>
            <c:spPr>
              <a:solidFill>
                <a:schemeClr val="accent2">
                  <a:tint val="99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CD20-4A13-BADD-89EE2F6660AA}"/>
              </c:ext>
            </c:extLst>
          </c:dPt>
          <c:dPt>
            <c:idx val="27"/>
            <c:bubble3D val="0"/>
            <c:spPr>
              <a:solidFill>
                <a:schemeClr val="accent2">
                  <a:tint val="97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CD20-4A13-BADD-89EE2F6660AA}"/>
              </c:ext>
            </c:extLst>
          </c:dPt>
          <c:dPt>
            <c:idx val="28"/>
            <c:bubble3D val="0"/>
            <c:spPr>
              <a:solidFill>
                <a:schemeClr val="accent2">
                  <a:tint val="94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CD20-4A13-BADD-89EE2F6660AA}"/>
              </c:ext>
            </c:extLst>
          </c:dPt>
          <c:dPt>
            <c:idx val="29"/>
            <c:bubble3D val="0"/>
            <c:spPr>
              <a:solidFill>
                <a:schemeClr val="accent2">
                  <a:tint val="91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CD20-4A13-BADD-89EE2F6660AA}"/>
              </c:ext>
            </c:extLst>
          </c:dPt>
          <c:dPt>
            <c:idx val="30"/>
            <c:bubble3D val="0"/>
            <c:spPr>
              <a:solidFill>
                <a:schemeClr val="accent2">
                  <a:tint val="89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CD20-4A13-BADD-89EE2F6660AA}"/>
              </c:ext>
            </c:extLst>
          </c:dPt>
          <c:dPt>
            <c:idx val="31"/>
            <c:bubble3D val="0"/>
            <c:spPr>
              <a:solidFill>
                <a:schemeClr val="accent2">
                  <a:tint val="86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CD20-4A13-BADD-89EE2F6660AA}"/>
              </c:ext>
            </c:extLst>
          </c:dPt>
          <c:dPt>
            <c:idx val="32"/>
            <c:bubble3D val="0"/>
            <c:spPr>
              <a:solidFill>
                <a:schemeClr val="accent2">
                  <a:tint val="8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1-CD20-4A13-BADD-89EE2F6660AA}"/>
              </c:ext>
            </c:extLst>
          </c:dPt>
          <c:dPt>
            <c:idx val="33"/>
            <c:bubble3D val="0"/>
            <c:spPr>
              <a:solidFill>
                <a:schemeClr val="accent2">
                  <a:tint val="81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3-CD20-4A13-BADD-89EE2F6660AA}"/>
              </c:ext>
            </c:extLst>
          </c:dPt>
          <c:dPt>
            <c:idx val="34"/>
            <c:bubble3D val="0"/>
            <c:spPr>
              <a:solidFill>
                <a:schemeClr val="accent2">
                  <a:tint val="7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CD20-4A13-BADD-89EE2F6660AA}"/>
              </c:ext>
            </c:extLst>
          </c:dPt>
          <c:dPt>
            <c:idx val="35"/>
            <c:bubble3D val="0"/>
            <c:spPr>
              <a:solidFill>
                <a:schemeClr val="accent2">
                  <a:tint val="7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CD20-4A13-BADD-89EE2F6660AA}"/>
              </c:ext>
            </c:extLst>
          </c:dPt>
          <c:dPt>
            <c:idx val="36"/>
            <c:bubble3D val="0"/>
            <c:spPr>
              <a:solidFill>
                <a:schemeClr val="accent2">
                  <a:tint val="7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CD20-4A13-BADD-89EE2F6660AA}"/>
              </c:ext>
            </c:extLst>
          </c:dPt>
          <c:dPt>
            <c:idx val="37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CD20-4A13-BADD-89EE2F6660AA}"/>
              </c:ext>
            </c:extLst>
          </c:dPt>
          <c:dPt>
            <c:idx val="38"/>
            <c:bubble3D val="0"/>
            <c:spPr>
              <a:solidFill>
                <a:schemeClr val="accent2">
                  <a:tint val="67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CD20-4A13-BADD-89EE2F6660AA}"/>
              </c:ext>
            </c:extLst>
          </c:dPt>
          <c:dPt>
            <c:idx val="39"/>
            <c:bubble3D val="0"/>
            <c:spPr>
              <a:solidFill>
                <a:schemeClr val="accent2">
                  <a:tint val="6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CD20-4A13-BADD-89EE2F6660AA}"/>
              </c:ext>
            </c:extLst>
          </c:dPt>
          <c:dPt>
            <c:idx val="40"/>
            <c:bubble3D val="0"/>
            <c:spPr>
              <a:solidFill>
                <a:schemeClr val="accent2">
                  <a:tint val="62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1-CD20-4A13-BADD-89EE2F6660AA}"/>
              </c:ext>
            </c:extLst>
          </c:dPt>
          <c:dPt>
            <c:idx val="41"/>
            <c:bubble3D val="0"/>
            <c:spPr>
              <a:solidFill>
                <a:schemeClr val="accent2">
                  <a:tint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CD20-4A13-BADD-89EE2F6660AA}"/>
              </c:ext>
            </c:extLst>
          </c:dPt>
          <c:dPt>
            <c:idx val="42"/>
            <c:bubble3D val="0"/>
            <c:spPr>
              <a:solidFill>
                <a:schemeClr val="accent2">
                  <a:tint val="57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5-CD20-4A13-BADD-89EE2F6660AA}"/>
              </c:ext>
            </c:extLst>
          </c:dPt>
          <c:dPt>
            <c:idx val="43"/>
            <c:bubble3D val="0"/>
            <c:spPr>
              <a:solidFill>
                <a:schemeClr val="accent2">
                  <a:tint val="54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7-CD20-4A13-BADD-89EE2F6660AA}"/>
              </c:ext>
            </c:extLst>
          </c:dPt>
          <c:dPt>
            <c:idx val="44"/>
            <c:bubble3D val="0"/>
            <c:spPr>
              <a:solidFill>
                <a:schemeClr val="accent2">
                  <a:tint val="52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9-CD20-4A13-BADD-89EE2F6660AA}"/>
              </c:ext>
            </c:extLst>
          </c:dPt>
          <c:dPt>
            <c:idx val="45"/>
            <c:bubble3D val="0"/>
            <c:spPr>
              <a:solidFill>
                <a:schemeClr val="accent2">
                  <a:tint val="49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B-CD20-4A13-BADD-89EE2F6660AA}"/>
              </c:ext>
            </c:extLst>
          </c:dPt>
          <c:dPt>
            <c:idx val="46"/>
            <c:bubble3D val="0"/>
            <c:spPr>
              <a:solidFill>
                <a:schemeClr val="accent2">
                  <a:tint val="46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D-CD20-4A13-BADD-89EE2F6660AA}"/>
              </c:ext>
            </c:extLst>
          </c:dPt>
          <c:dPt>
            <c:idx val="47"/>
            <c:bubble3D val="0"/>
            <c:spPr>
              <a:solidFill>
                <a:schemeClr val="accent2">
                  <a:tint val="44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F-CD20-4A13-BADD-89EE2F6660AA}"/>
              </c:ext>
            </c:extLst>
          </c:dPt>
          <c:dPt>
            <c:idx val="48"/>
            <c:bubble3D val="0"/>
            <c:spPr>
              <a:solidFill>
                <a:schemeClr val="accent2">
                  <a:tint val="41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1-CD20-4A13-BADD-89EE2F6660AA}"/>
              </c:ext>
            </c:extLst>
          </c:dPt>
          <c:dPt>
            <c:idx val="49"/>
            <c:bubble3D val="0"/>
            <c:spPr>
              <a:solidFill>
                <a:schemeClr val="accent2">
                  <a:tint val="3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3-CD20-4A13-BADD-89EE2F6660AA}"/>
              </c:ext>
            </c:extLst>
          </c:dPt>
          <c:dPt>
            <c:idx val="50"/>
            <c:bubble3D val="0"/>
            <c:spPr>
              <a:solidFill>
                <a:schemeClr val="accent2">
                  <a:tint val="36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5-CD20-4A13-BADD-89EE2F6660AA}"/>
              </c:ext>
            </c:extLst>
          </c:dPt>
          <c:dPt>
            <c:idx val="51"/>
            <c:bubble3D val="0"/>
            <c:spPr>
              <a:solidFill>
                <a:schemeClr val="accent2">
                  <a:tint val="3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7-CD20-4A13-BADD-89EE2F6660AA}"/>
              </c:ext>
            </c:extLst>
          </c:dPt>
          <c:dPt>
            <c:idx val="52"/>
            <c:bubble3D val="0"/>
            <c:spPr>
              <a:solidFill>
                <a:schemeClr val="accent2">
                  <a:tint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9-CD20-4A13-BADD-89EE2F6660AA}"/>
              </c:ext>
            </c:extLst>
          </c:dPt>
          <c:dPt>
            <c:idx val="53"/>
            <c:bubble3D val="0"/>
            <c:spPr>
              <a:solidFill>
                <a:schemeClr val="accent2">
                  <a:tint val="3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B-CD20-4A13-BADD-89EE2F6660AA}"/>
              </c:ext>
            </c:extLst>
          </c:dPt>
          <c:dPt>
            <c:idx val="54"/>
            <c:bubble3D val="0"/>
            <c:spPr>
              <a:solidFill>
                <a:schemeClr val="accent2">
                  <a:tint val="3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D-CD20-4A13-BADD-89EE2F6660AA}"/>
              </c:ext>
            </c:extLst>
          </c:dPt>
          <c:dPt>
            <c:idx val="55"/>
            <c:bubble3D val="0"/>
            <c:spPr>
              <a:solidFill>
                <a:schemeClr val="accent2">
                  <a:tint val="3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F-CD20-4A13-BADD-89EE2F6660AA}"/>
              </c:ext>
            </c:extLst>
          </c:dPt>
          <c:dPt>
            <c:idx val="56"/>
            <c:bubble3D val="0"/>
            <c:spPr>
              <a:solidFill>
                <a:schemeClr val="accent2">
                  <a:tint val="3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71-CD20-4A13-BADD-89EE2F6660A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D20-4A13-BADD-89EE2F6660A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D20-4A13-BADD-89EE2F6660A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CD20-4A13-BADD-89EE2F6660A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CD20-4A13-BADD-89EE2F6660AA}"/>
                </c:ext>
              </c:extLst>
            </c:dLbl>
            <c:dLbl>
              <c:idx val="4"/>
              <c:layout>
                <c:manualLayout>
                  <c:x val="-4.166666666666666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43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20-4A13-BADD-89EE2F6660A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CD20-4A13-BADD-89EE2F6660A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CD20-4A13-BADD-89EE2F6660A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CD20-4A13-BADD-89EE2F6660A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CD20-4A13-BADD-89EE2F6660A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CD20-4A13-BADD-89EE2F6660AA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CD20-4A13-BADD-89EE2F6660A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CD20-4A13-BADD-89EE2F6660A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CD20-4A13-BADD-89EE2F6660AA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CD20-4A13-BADD-89EE2F6660AA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CD20-4A13-BADD-89EE2F6660AA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CD20-4A13-BADD-89EE2F6660AA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CD20-4A13-BADD-89EE2F6660AA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CD20-4A13-BADD-89EE2F6660AA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CD20-4A13-BADD-89EE2F6660AA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CD20-4A13-BADD-89EE2F6660AA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9-CD20-4A13-BADD-89EE2F6660AA}"/>
                </c:ext>
              </c:extLst>
            </c:dLbl>
            <c:dLbl>
              <c:idx val="2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CD20-4A13-BADD-89EE2F6660AA}"/>
                </c:ext>
              </c:extLst>
            </c:dLbl>
            <c:dLbl>
              <c:idx val="2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CD20-4A13-BADD-89EE2F6660AA}"/>
                </c:ext>
              </c:extLst>
            </c:dLbl>
            <c:dLbl>
              <c:idx val="2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CD20-4A13-BADD-89EE2F6660AA}"/>
                </c:ext>
              </c:extLst>
            </c:dLbl>
            <c:dLbl>
              <c:idx val="2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1-CD20-4A13-BADD-89EE2F6660AA}"/>
                </c:ext>
              </c:extLst>
            </c:dLbl>
            <c:dLbl>
              <c:idx val="2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3-CD20-4A13-BADD-89EE2F6660AA}"/>
                </c:ext>
              </c:extLst>
            </c:dLbl>
            <c:dLbl>
              <c:idx val="2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5-CD20-4A13-BADD-89EE2F6660AA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7-CD20-4A13-BADD-89EE2F6660AA}"/>
                </c:ext>
              </c:extLst>
            </c:dLbl>
            <c:dLbl>
              <c:idx val="2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9-CD20-4A13-BADD-89EE2F6660AA}"/>
                </c:ext>
              </c:extLst>
            </c:dLbl>
            <c:dLbl>
              <c:idx val="2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B-CD20-4A13-BADD-89EE2F6660AA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D-CD20-4A13-BADD-89EE2F6660AA}"/>
                </c:ext>
              </c:extLst>
            </c:dLbl>
            <c:dLbl>
              <c:idx val="3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F-CD20-4A13-BADD-89EE2F6660AA}"/>
                </c:ext>
              </c:extLst>
            </c:dLbl>
            <c:dLbl>
              <c:idx val="3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1-CD20-4A13-BADD-89EE2F6660AA}"/>
                </c:ext>
              </c:extLst>
            </c:dLbl>
            <c:dLbl>
              <c:idx val="3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3-CD20-4A13-BADD-89EE2F6660AA}"/>
                </c:ext>
              </c:extLst>
            </c:dLbl>
            <c:dLbl>
              <c:idx val="3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5-CD20-4A13-BADD-89EE2F6660AA}"/>
                </c:ext>
              </c:extLst>
            </c:dLbl>
            <c:dLbl>
              <c:idx val="3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7-CD20-4A13-BADD-89EE2F6660AA}"/>
                </c:ext>
              </c:extLst>
            </c:dLbl>
            <c:dLbl>
              <c:idx val="3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9-CD20-4A13-BADD-89EE2F6660AA}"/>
                </c:ext>
              </c:extLst>
            </c:dLbl>
            <c:dLbl>
              <c:idx val="3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B-CD20-4A13-BADD-89EE2F6660AA}"/>
                </c:ext>
              </c:extLst>
            </c:dLbl>
            <c:dLbl>
              <c:idx val="3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D-CD20-4A13-BADD-89EE2F6660AA}"/>
                </c:ext>
              </c:extLst>
            </c:dLbl>
            <c:dLbl>
              <c:idx val="3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F-CD20-4A13-BADD-89EE2F6660AA}"/>
                </c:ext>
              </c:extLst>
            </c:dLbl>
            <c:dLbl>
              <c:idx val="4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1-CD20-4A13-BADD-89EE2F6660AA}"/>
                </c:ext>
              </c:extLst>
            </c:dLbl>
            <c:dLbl>
              <c:idx val="4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3-CD20-4A13-BADD-89EE2F6660AA}"/>
                </c:ext>
              </c:extLst>
            </c:dLbl>
            <c:dLbl>
              <c:idx val="4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5-CD20-4A13-BADD-89EE2F6660AA}"/>
                </c:ext>
              </c:extLst>
            </c:dLbl>
            <c:dLbl>
              <c:idx val="4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7-CD20-4A13-BADD-89EE2F6660AA}"/>
                </c:ext>
              </c:extLst>
            </c:dLbl>
            <c:dLbl>
              <c:idx val="4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9-CD20-4A13-BADD-89EE2F6660AA}"/>
                </c:ext>
              </c:extLst>
            </c:dLbl>
            <c:dLbl>
              <c:idx val="4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B-CD20-4A13-BADD-89EE2F6660AA}"/>
                </c:ext>
              </c:extLst>
            </c:dLbl>
            <c:dLbl>
              <c:idx val="4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D-CD20-4A13-BADD-89EE2F6660AA}"/>
                </c:ext>
              </c:extLst>
            </c:dLbl>
            <c:dLbl>
              <c:idx val="4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F-CD20-4A13-BADD-89EE2F6660AA}"/>
                </c:ext>
              </c:extLst>
            </c:dLbl>
            <c:dLbl>
              <c:idx val="4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61-CD20-4A13-BADD-89EE2F6660AA}"/>
                </c:ext>
              </c:extLst>
            </c:dLbl>
            <c:dLbl>
              <c:idx val="4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63-CD20-4A13-BADD-89EE2F6660AA}"/>
                </c:ext>
              </c:extLst>
            </c:dLbl>
            <c:dLbl>
              <c:idx val="5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65-CD20-4A13-BADD-89EE2F6660AA}"/>
                </c:ext>
              </c:extLst>
            </c:dLbl>
            <c:dLbl>
              <c:idx val="5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67-CD20-4A13-BADD-89EE2F6660AA}"/>
                </c:ext>
              </c:extLst>
            </c:dLbl>
            <c:dLbl>
              <c:idx val="5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69-CD20-4A13-BADD-89EE2F6660AA}"/>
                </c:ext>
              </c:extLst>
            </c:dLbl>
            <c:dLbl>
              <c:idx val="5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6B-CD20-4A13-BADD-89EE2F6660AA}"/>
                </c:ext>
              </c:extLst>
            </c:dLbl>
            <c:dLbl>
              <c:idx val="5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6D-CD20-4A13-BADD-89EE2F6660AA}"/>
                </c:ext>
              </c:extLst>
            </c:dLbl>
            <c:dLbl>
              <c:idx val="5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6F-CD20-4A13-BADD-89EE2F6660AA}"/>
                </c:ext>
              </c:extLst>
            </c:dLbl>
            <c:dLbl>
              <c:idx val="5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1-CD20-4A13-BADD-89EE2F6660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('Volume YTD'!$Q$23:$Q$29,'Volume YTD'!$A$1:$A$49)</c:f>
              <c:strCache>
                <c:ptCount val="56"/>
                <c:pt idx="0">
                  <c:v> Mexico  </c:v>
                </c:pt>
                <c:pt idx="1">
                  <c:v> Guatemala </c:v>
                </c:pt>
                <c:pt idx="2">
                  <c:v> CAM South </c:v>
                </c:pt>
                <c:pt idx="3">
                  <c:v> Colombia </c:v>
                </c:pt>
                <c:pt idx="4">
                  <c:v> Brazil (3) </c:v>
                </c:pt>
                <c:pt idx="5">
                  <c:v> Argentina </c:v>
                </c:pt>
                <c:pt idx="6">
                  <c:v> Uruguay </c:v>
                </c:pt>
                <c:pt idx="7">
                  <c:v>COCA-COLA FEMSA</c:v>
                </c:pt>
                <c:pt idx="8">
                  <c:v>YTD- VOLUME, TRANSACTIONS &amp; REVENUES</c:v>
                </c:pt>
                <c:pt idx="10">
                  <c:v>Volume </c:v>
                </c:pt>
                <c:pt idx="13">
                  <c:v>Mexico </c:v>
                </c:pt>
                <c:pt idx="14">
                  <c:v> Guatemala </c:v>
                </c:pt>
                <c:pt idx="15">
                  <c:v> CAM South </c:v>
                </c:pt>
                <c:pt idx="16">
                  <c:v> Mexico and Central America </c:v>
                </c:pt>
                <c:pt idx="17">
                  <c:v> Colombia </c:v>
                </c:pt>
                <c:pt idx="18">
                  <c:v>Brazil (3)</c:v>
                </c:pt>
                <c:pt idx="19">
                  <c:v> Argentina </c:v>
                </c:pt>
                <c:pt idx="20">
                  <c:v> Uruguay </c:v>
                </c:pt>
                <c:pt idx="21">
                  <c:v> South America </c:v>
                </c:pt>
                <c:pt idx="22">
                  <c:v> TOTAL </c:v>
                </c:pt>
                <c:pt idx="24">
                  <c:v>(1) Excludes water presentations larger than 5.0 Lt ; includes flavored water.</c:v>
                </c:pt>
                <c:pt idx="25">
                  <c:v>(2) Bulk Water  = Still bottled water in 5.0, 19.0 and 20.0 - liter packaging presentations; includes flavored water</c:v>
                </c:pt>
                <c:pt idx="27">
                  <c:v>Transactions  </c:v>
                </c:pt>
                <c:pt idx="30">
                  <c:v>Mexico </c:v>
                </c:pt>
                <c:pt idx="31">
                  <c:v> Guatemala </c:v>
                </c:pt>
                <c:pt idx="32">
                  <c:v> CAM South </c:v>
                </c:pt>
                <c:pt idx="33">
                  <c:v> Mexico and Central America </c:v>
                </c:pt>
                <c:pt idx="34">
                  <c:v> Colombia </c:v>
                </c:pt>
                <c:pt idx="35">
                  <c:v>Brazil (3)</c:v>
                </c:pt>
                <c:pt idx="36">
                  <c:v> Argentina </c:v>
                </c:pt>
                <c:pt idx="37">
                  <c:v> Uruguay </c:v>
                </c:pt>
                <c:pt idx="38">
                  <c:v> South America </c:v>
                </c:pt>
                <c:pt idx="39">
                  <c:v> TOTAL </c:v>
                </c:pt>
                <c:pt idx="41">
                  <c:v>Revenues</c:v>
                </c:pt>
                <c:pt idx="42">
                  <c:v> Expressed in million Mexican Pesos </c:v>
                </c:pt>
                <c:pt idx="43">
                  <c:v>Mexico</c:v>
                </c:pt>
                <c:pt idx="44">
                  <c:v>Guatemala</c:v>
                </c:pt>
                <c:pt idx="45">
                  <c:v>CAM South</c:v>
                </c:pt>
                <c:pt idx="46">
                  <c:v>Mexico and Central America</c:v>
                </c:pt>
                <c:pt idx="47">
                  <c:v>Colombia</c:v>
                </c:pt>
                <c:pt idx="48">
                  <c:v>Brazil (4)</c:v>
                </c:pt>
                <c:pt idx="49">
                  <c:v>Argentina</c:v>
                </c:pt>
                <c:pt idx="50">
                  <c:v>Uruguay</c:v>
                </c:pt>
                <c:pt idx="51">
                  <c:v>South America</c:v>
                </c:pt>
                <c:pt idx="52">
                  <c:v> TOTAL </c:v>
                </c:pt>
                <c:pt idx="54">
                  <c:v>(3) Volume and transactions in Brazil do not include beer</c:v>
                </c:pt>
                <c:pt idx="55">
                  <c:v>(4) Brazil includes beer revenues of Ps. 5,328.0 million for the full year of 2025 and Ps. 5,276.1 million for the same period of the previous year. </c:v>
                </c:pt>
              </c:strCache>
            </c:strRef>
          </c:cat>
          <c:val>
            <c:numRef>
              <c:f>('Volume YTD'!$R$6:$R$12,'Volume YTD'!$B$1:$B$49)</c:f>
              <c:numCache>
                <c:formatCode>_(* #,##0.0_);_(* \(#,##0.0\);_(* "-"??_);_(@_)</c:formatCode>
                <c:ptCount val="56"/>
                <c:pt idx="0">
                  <c:v>2013.6370303080889</c:v>
                </c:pt>
                <c:pt idx="1">
                  <c:v>197.77045887219703</c:v>
                </c:pt>
                <c:pt idx="2">
                  <c:v>180.33202154262398</c:v>
                </c:pt>
                <c:pt idx="3" formatCode="_(* #,##0.0000_);_(* \(#,##0.0000\);_(* &quot;-&quot;??_);_(@_)">
                  <c:v>349.44774776642902</c:v>
                </c:pt>
                <c:pt idx="4" formatCode="_(* #,##0.0000_);_(* \(#,##0.0000\);_(* &quot;-&quot;??_);_(@_)">
                  <c:v>1178.0488593149998</c:v>
                </c:pt>
                <c:pt idx="5" formatCode="_(* #,##0.0000_);_(* \(#,##0.0000\);_(* &quot;-&quot;??_);_(@_)">
                  <c:v>178.84947078961733</c:v>
                </c:pt>
                <c:pt idx="6" formatCode="_(* #,##0.0000_);_(* \(#,##0.0000\);_(* &quot;-&quot;??_);_(@_)">
                  <c:v>52.323627939990111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2-CD20-4A13-BADD-89EE2F6660A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vOLUMEn (1)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4C9-41B9-A602-12AA23DA17DC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4C9-41B9-A602-12AA23DA17DC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4C9-41B9-A602-12AA23DA17DC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4C9-41B9-A602-12AA23DA17DC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4C9-41B9-A602-12AA23DA17DC}"/>
              </c:ext>
            </c:extLst>
          </c:dPt>
          <c:dPt>
            <c:idx val="5"/>
            <c:bubble3D val="0"/>
            <c:spPr>
              <a:solidFill>
                <a:schemeClr val="accent2">
                  <a:tint val="6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4C9-41B9-A602-12AA23DA17DC}"/>
              </c:ext>
            </c:extLst>
          </c:dPt>
          <c:dPt>
            <c:idx val="6"/>
            <c:bubble3D val="0"/>
            <c:spPr>
              <a:solidFill>
                <a:schemeClr val="accent2">
                  <a:tint val="4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4C9-41B9-A602-12AA23DA17D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4C9-41B9-A602-12AA23DA17D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4C9-41B9-A602-12AA23DA17D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4C9-41B9-A602-12AA23DA17D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A4C9-41B9-A602-12AA23DA17DC}"/>
                </c:ext>
              </c:extLst>
            </c:dLbl>
            <c:dLbl>
              <c:idx val="4"/>
              <c:layout>
                <c:manualLayout>
                  <c:x val="-4.166666666666666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83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C9-41B9-A602-12AA23DA17DC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4C9-41B9-A602-12AA23DA17DC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4C9-41B9-A602-12AA23DA1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'Volume YTD'!$Z$6:$Z$11</c:f>
              <c:strCache>
                <c:ptCount val="6"/>
                <c:pt idx="0">
                  <c:v> México </c:v>
                </c:pt>
                <c:pt idx="1">
                  <c:v> Centroamérica  </c:v>
                </c:pt>
                <c:pt idx="2">
                  <c:v> Colombia </c:v>
                </c:pt>
                <c:pt idx="3">
                  <c:v> Brasil </c:v>
                </c:pt>
                <c:pt idx="4">
                  <c:v> Argentina  </c:v>
                </c:pt>
                <c:pt idx="5">
                  <c:v> Uruguay  </c:v>
                </c:pt>
              </c:strCache>
            </c:strRef>
          </c:cat>
          <c:val>
            <c:numRef>
              <c:f>'Volume YTD'!$R$6:$R$12</c:f>
              <c:numCache>
                <c:formatCode>_(* #,##0.0_);_(* \(#,##0.0\);_(* "-"??_);_(@_)</c:formatCode>
                <c:ptCount val="7"/>
                <c:pt idx="0">
                  <c:v>2013.6370303080889</c:v>
                </c:pt>
                <c:pt idx="1">
                  <c:v>197.77045887219703</c:v>
                </c:pt>
                <c:pt idx="2">
                  <c:v>180.33202154262398</c:v>
                </c:pt>
                <c:pt idx="3" formatCode="_(* #,##0.0000_);_(* \(#,##0.0000\);_(* &quot;-&quot;??_);_(@_)">
                  <c:v>349.44774776642902</c:v>
                </c:pt>
                <c:pt idx="4" formatCode="_(* #,##0.0000_);_(* \(#,##0.0000\);_(* &quot;-&quot;??_);_(@_)">
                  <c:v>1178.0488593149998</c:v>
                </c:pt>
                <c:pt idx="5" formatCode="_(* #,##0.0000_);_(* \(#,##0.0000\);_(* &quot;-&quot;??_);_(@_)">
                  <c:v>178.84947078961733</c:v>
                </c:pt>
                <c:pt idx="6" formatCode="_(* #,##0.0000_);_(* \(#,##0.0000\);_(* &quot;-&quot;??_);_(@_)">
                  <c:v>52.323627939990111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4C9-41B9-A602-12AA23DA17D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Transactions (2)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FF-4CC2-9ACB-D5EDD0D3E10D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FF-4CC2-9ACB-D5EDD0D3E10D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7FF-4CC2-9ACB-D5EDD0D3E10D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7FF-4CC2-9ACB-D5EDD0D3E10D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7FF-4CC2-9ACB-D5EDD0D3E10D}"/>
              </c:ext>
            </c:extLst>
          </c:dPt>
          <c:dPt>
            <c:idx val="5"/>
            <c:bubble3D val="0"/>
            <c:spPr>
              <a:solidFill>
                <a:schemeClr val="accent2">
                  <a:tint val="6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7FF-4CC2-9ACB-D5EDD0D3E10D}"/>
              </c:ext>
            </c:extLst>
          </c:dPt>
          <c:dPt>
            <c:idx val="6"/>
            <c:bubble3D val="0"/>
            <c:spPr>
              <a:solidFill>
                <a:schemeClr val="accent2">
                  <a:tint val="4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7FF-4CC2-9ACB-D5EDD0D3E10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7FF-4CC2-9ACB-D5EDD0D3E10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7FF-4CC2-9ACB-D5EDD0D3E10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7FF-4CC2-9ACB-D5EDD0D3E10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67FF-4CC2-9ACB-D5EDD0D3E10D}"/>
                </c:ext>
              </c:extLst>
            </c:dLbl>
            <c:dLbl>
              <c:idx val="4"/>
              <c:layout>
                <c:manualLayout>
                  <c:x val="-4.166666666666666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83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FF-4CC2-9ACB-D5EDD0D3E10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67FF-4CC2-9ACB-D5EDD0D3E10D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67FF-4CC2-9ACB-D5EDD0D3E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'Volume YTD'!$Q$23:$Q$29</c:f>
              <c:strCache>
                <c:ptCount val="7"/>
                <c:pt idx="0">
                  <c:v> Mexico  </c:v>
                </c:pt>
                <c:pt idx="1">
                  <c:v> Guatemala </c:v>
                </c:pt>
                <c:pt idx="2">
                  <c:v> CAM South </c:v>
                </c:pt>
                <c:pt idx="3">
                  <c:v> Colombia </c:v>
                </c:pt>
                <c:pt idx="4">
                  <c:v> Brazil (3) </c:v>
                </c:pt>
                <c:pt idx="5">
                  <c:v> Argentina </c:v>
                </c:pt>
                <c:pt idx="6">
                  <c:v> Uruguay </c:v>
                </c:pt>
              </c:strCache>
            </c:strRef>
          </c:cat>
          <c:val>
            <c:numRef>
              <c:f>'Volume YTD'!$R$23:$R$29</c:f>
              <c:numCache>
                <c:formatCode>_(* #,##0.0_);_(* \(#,##0.0\);_(* "-"??_);_(@_)</c:formatCode>
                <c:ptCount val="7"/>
                <c:pt idx="0">
                  <c:v>9553.8450014775262</c:v>
                </c:pt>
                <c:pt idx="1">
                  <c:v>1498.5234227147459</c:v>
                </c:pt>
                <c:pt idx="2">
                  <c:v>1358.9977651229781</c:v>
                </c:pt>
                <c:pt idx="3" formatCode="_(* #,##0.0000_);_(* \(#,##0.0000\);_(* &quot;-&quot;??_);_(@_)">
                  <c:v>2574.6508210000102</c:v>
                </c:pt>
                <c:pt idx="4" formatCode="_(* #,##0.0000_);_(* \(#,##0.0000\);_(* &quot;-&quot;??_);_(@_)">
                  <c:v>8616.7930010220007</c:v>
                </c:pt>
                <c:pt idx="5" formatCode="_(* #,##0.0000_);_(* \(#,##0.0000\);_(* &quot;-&quot;??_);_(@_)">
                  <c:v>951.68016199999988</c:v>
                </c:pt>
                <c:pt idx="6" formatCode="_(* #,##0.0000_);_(* \(#,##0.0000\);_(* &quot;-&quot;??_);_(@_)">
                  <c:v>258.406677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FF-4CC2-9ACB-D5EDD0D3E10D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TRANSACCIONES (2)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EE-4080-B094-FB1F3D8952D5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EE-4080-B094-FB1F3D8952D5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EE-4080-B094-FB1F3D8952D5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EE-4080-B094-FB1F3D8952D5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EE-4080-B094-FB1F3D8952D5}"/>
              </c:ext>
            </c:extLst>
          </c:dPt>
          <c:dPt>
            <c:idx val="5"/>
            <c:bubble3D val="0"/>
            <c:spPr>
              <a:solidFill>
                <a:schemeClr val="accent2">
                  <a:tint val="6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EE-4080-B094-FB1F3D8952D5}"/>
              </c:ext>
            </c:extLst>
          </c:dPt>
          <c:dPt>
            <c:idx val="6"/>
            <c:bubble3D val="0"/>
            <c:spPr>
              <a:solidFill>
                <a:schemeClr val="accent2">
                  <a:tint val="4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8EE-4080-B094-FB1F3D8952D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8EE-4080-B094-FB1F3D8952D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8EE-4080-B094-FB1F3D8952D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8EE-4080-B094-FB1F3D8952D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38EE-4080-B094-FB1F3D8952D5}"/>
                </c:ext>
              </c:extLst>
            </c:dLbl>
            <c:dLbl>
              <c:idx val="4"/>
              <c:layout>
                <c:manualLayout>
                  <c:x val="-4.166666666666666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83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EE-4080-B094-FB1F3D8952D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8EE-4080-B094-FB1F3D8952D5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8EE-4080-B094-FB1F3D895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'Volume YTD'!$Z$6:$Z$11</c:f>
              <c:strCache>
                <c:ptCount val="6"/>
                <c:pt idx="0">
                  <c:v> México </c:v>
                </c:pt>
                <c:pt idx="1">
                  <c:v> Centroamérica  </c:v>
                </c:pt>
                <c:pt idx="2">
                  <c:v> Colombia </c:v>
                </c:pt>
                <c:pt idx="3">
                  <c:v> Brasil </c:v>
                </c:pt>
                <c:pt idx="4">
                  <c:v> Argentina  </c:v>
                </c:pt>
                <c:pt idx="5">
                  <c:v> Uruguay  </c:v>
                </c:pt>
              </c:strCache>
            </c:strRef>
          </c:cat>
          <c:val>
            <c:numRef>
              <c:f>'Volume YTD'!$R$23:$R$29</c:f>
              <c:numCache>
                <c:formatCode>_(* #,##0.0_);_(* \(#,##0.0\);_(* "-"??_);_(@_)</c:formatCode>
                <c:ptCount val="7"/>
                <c:pt idx="0">
                  <c:v>9553.8450014775262</c:v>
                </c:pt>
                <c:pt idx="1">
                  <c:v>1498.5234227147459</c:v>
                </c:pt>
                <c:pt idx="2">
                  <c:v>1358.9977651229781</c:v>
                </c:pt>
                <c:pt idx="3" formatCode="_(* #,##0.0000_);_(* \(#,##0.0000\);_(* &quot;-&quot;??_);_(@_)">
                  <c:v>2574.6508210000102</c:v>
                </c:pt>
                <c:pt idx="4" formatCode="_(* #,##0.0000_);_(* \(#,##0.0000\);_(* &quot;-&quot;??_);_(@_)">
                  <c:v>8616.7930010220007</c:v>
                </c:pt>
                <c:pt idx="5" formatCode="_(* #,##0.0000_);_(* \(#,##0.0000\);_(* &quot;-&quot;??_);_(@_)">
                  <c:v>951.68016199999988</c:v>
                </c:pt>
                <c:pt idx="6" formatCode="_(* #,##0.0000_);_(* \(#,##0.0000\);_(* &quot;-&quot;??_);_(@_)">
                  <c:v>258.406677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8EE-4080-B094-FB1F3D8952D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3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32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6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28492</xdr:colOff>
      <xdr:row>26</xdr:row>
      <xdr:rowOff>59531</xdr:rowOff>
    </xdr:from>
    <xdr:to>
      <xdr:col>11</xdr:col>
      <xdr:colOff>559594</xdr:colOff>
      <xdr:row>35</xdr:row>
      <xdr:rowOff>170828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43680" y="6786562"/>
          <a:ext cx="5412664" cy="23377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349222</xdr:colOff>
      <xdr:row>0</xdr:row>
      <xdr:rowOff>161925</xdr:rowOff>
    </xdr:from>
    <xdr:to>
      <xdr:col>26</xdr:col>
      <xdr:colOff>393486</xdr:colOff>
      <xdr:row>14</xdr:row>
      <xdr:rowOff>180975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200025</xdr:colOff>
      <xdr:row>1</xdr:row>
      <xdr:rowOff>19050</xdr:rowOff>
    </xdr:from>
    <xdr:to>
      <xdr:col>34</xdr:col>
      <xdr:colOff>171450</xdr:colOff>
      <xdr:row>15</xdr:row>
      <xdr:rowOff>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581585</xdr:colOff>
      <xdr:row>15</xdr:row>
      <xdr:rowOff>164247</xdr:rowOff>
    </xdr:from>
    <xdr:to>
      <xdr:col>26</xdr:col>
      <xdr:colOff>561014</xdr:colOff>
      <xdr:row>29</xdr:row>
      <xdr:rowOff>202347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114300</xdr:colOff>
      <xdr:row>19</xdr:row>
      <xdr:rowOff>28575</xdr:rowOff>
    </xdr:from>
    <xdr:to>
      <xdr:col>34</xdr:col>
      <xdr:colOff>85725</xdr:colOff>
      <xdr:row>32</xdr:row>
      <xdr:rowOff>200025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R23"/>
  <sheetViews>
    <sheetView showGridLines="0" tabSelected="1" zoomScale="113" zoomScaleNormal="85" workbookViewId="0"/>
  </sheetViews>
  <sheetFormatPr baseColWidth="10" defaultColWidth="11.42578125" defaultRowHeight="12.75" x14ac:dyDescent="0.2"/>
  <cols>
    <col min="1" max="1" width="11.42578125" style="149"/>
    <col min="2" max="2" width="14.28515625" style="149" customWidth="1"/>
    <col min="3" max="3" width="21.85546875" style="149" bestFit="1" customWidth="1"/>
    <col min="4" max="4" width="16.140625" style="149" customWidth="1"/>
    <col min="5" max="5" width="12.42578125" style="149" hidden="1" customWidth="1"/>
    <col min="6" max="6" width="3" style="149" customWidth="1"/>
    <col min="7" max="7" width="15.28515625" style="149" customWidth="1"/>
    <col min="8" max="8" width="12.140625" style="149" hidden="1" customWidth="1"/>
    <col min="9" max="9" width="3" style="149" customWidth="1"/>
    <col min="10" max="10" width="15.5703125" style="149" customWidth="1"/>
    <col min="11" max="11" width="12.42578125" style="149" hidden="1" customWidth="1"/>
    <col min="12" max="12" width="3" style="149" customWidth="1"/>
    <col min="13" max="13" width="17.7109375" style="149" customWidth="1"/>
    <col min="14" max="14" width="12.42578125" style="149" hidden="1" customWidth="1"/>
    <col min="15" max="16" width="11.42578125" style="149"/>
    <col min="17" max="17" width="0" style="149" hidden="1" customWidth="1"/>
    <col min="18" max="16384" width="11.42578125" style="149"/>
  </cols>
  <sheetData>
    <row r="1" spans="2:17" x14ac:dyDescent="0.2"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</row>
    <row r="2" spans="2:17" ht="24.95" customHeight="1" x14ac:dyDescent="0.2">
      <c r="B2" s="728" t="s">
        <v>238</v>
      </c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</row>
    <row r="3" spans="2:17" ht="18" customHeight="1" x14ac:dyDescent="0.2">
      <c r="B3" s="735" t="s">
        <v>0</v>
      </c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</row>
    <row r="4" spans="2:17" ht="21" customHeight="1" x14ac:dyDescent="0.25">
      <c r="B4" s="341"/>
      <c r="C4" s="341"/>
      <c r="D4" s="734" t="s">
        <v>1</v>
      </c>
      <c r="E4" s="734"/>
      <c r="G4" s="734" t="s">
        <v>2</v>
      </c>
      <c r="H4" s="734"/>
      <c r="J4" s="734" t="s">
        <v>3</v>
      </c>
      <c r="K4" s="734"/>
      <c r="M4" s="734" t="s">
        <v>4</v>
      </c>
      <c r="N4" s="734"/>
      <c r="Q4" s="149" t="s">
        <v>226</v>
      </c>
    </row>
    <row r="5" spans="2:17" ht="15.75" thickBot="1" x14ac:dyDescent="0.3">
      <c r="B5" s="342"/>
      <c r="C5" s="342"/>
      <c r="D5" s="343" t="str">
        <f>+Q4</f>
        <v>1Q26</v>
      </c>
      <c r="E5" s="343" t="str">
        <f>+Q5</f>
        <v>FY 2026</v>
      </c>
      <c r="G5" s="343" t="str">
        <f>+Q4</f>
        <v>1Q26</v>
      </c>
      <c r="H5" s="343" t="str">
        <f>+Q5</f>
        <v>FY 2026</v>
      </c>
      <c r="J5" s="344" t="str">
        <f>+Q4</f>
        <v>1Q26</v>
      </c>
      <c r="K5" s="343" t="str">
        <f>+Q5</f>
        <v>FY 2026</v>
      </c>
      <c r="M5" s="343" t="str">
        <f>+Q4</f>
        <v>1Q26</v>
      </c>
      <c r="N5" s="343" t="str">
        <f>+Q5</f>
        <v>FY 2026</v>
      </c>
      <c r="Q5" s="149" t="s">
        <v>227</v>
      </c>
    </row>
    <row r="6" spans="2:17" ht="12.75" customHeight="1" x14ac:dyDescent="0.2">
      <c r="B6" s="732" t="s">
        <v>5</v>
      </c>
      <c r="C6" s="345" t="s">
        <v>6</v>
      </c>
      <c r="D6" s="348">
        <v>1.0955274510872304E-2</v>
      </c>
      <c r="E6" s="348">
        <v>1.0955274510872304E-2</v>
      </c>
      <c r="F6" s="346"/>
      <c r="G6" s="509">
        <v>4.4702475960397114E-2</v>
      </c>
      <c r="H6" s="509">
        <v>4.4702475960397114E-2</v>
      </c>
      <c r="I6" s="346"/>
      <c r="J6" s="509">
        <v>-2.3377407089596569E-2</v>
      </c>
      <c r="K6" s="348">
        <v>-2.3377407089596569E-2</v>
      </c>
      <c r="L6" s="346"/>
      <c r="M6" s="509">
        <v>-0.15506278147232633</v>
      </c>
      <c r="N6" s="509">
        <v>-0.1550627814723271</v>
      </c>
    </row>
    <row r="7" spans="2:17" x14ac:dyDescent="0.2">
      <c r="B7" s="732"/>
      <c r="C7" s="347" t="s">
        <v>7</v>
      </c>
      <c r="D7" s="348">
        <v>-1.3920330552909643E-2</v>
      </c>
      <c r="E7" s="348">
        <v>-1.3920330552909643E-2</v>
      </c>
      <c r="F7" s="320"/>
      <c r="G7" s="324">
        <v>7.1369973769417339E-3</v>
      </c>
      <c r="H7" s="324">
        <v>7.1369973769417339E-3</v>
      </c>
      <c r="I7" s="320"/>
      <c r="J7" s="349">
        <v>-0.17385867305488745</v>
      </c>
      <c r="K7" s="349">
        <v>-0.17385867305488745</v>
      </c>
      <c r="L7" s="320"/>
      <c r="M7" s="324"/>
      <c r="N7" s="150"/>
    </row>
    <row r="8" spans="2:17" x14ac:dyDescent="0.2">
      <c r="B8" s="732"/>
      <c r="C8" s="350" t="s">
        <v>8</v>
      </c>
      <c r="D8" s="349">
        <v>4.3322159790245784E-2</v>
      </c>
      <c r="E8" s="349">
        <v>4.3322159790245784E-2</v>
      </c>
      <c r="F8" s="320"/>
      <c r="G8" s="349">
        <v>9.9500182673486037E-2</v>
      </c>
      <c r="H8" s="349">
        <v>9.9500182673486037E-2</v>
      </c>
      <c r="I8" s="320"/>
      <c r="J8" s="324">
        <v>0.18778397122165091</v>
      </c>
      <c r="K8" s="324">
        <v>0.18778397122165069</v>
      </c>
      <c r="L8" s="320"/>
      <c r="M8" s="324"/>
      <c r="N8" s="150"/>
    </row>
    <row r="9" spans="2:17" ht="13.5" thickBot="1" x14ac:dyDescent="0.25">
      <c r="B9" s="351"/>
      <c r="C9" s="352"/>
      <c r="D9" s="353"/>
      <c r="E9" s="353"/>
      <c r="F9" s="320"/>
      <c r="G9" s="353"/>
      <c r="H9" s="353"/>
      <c r="I9" s="320"/>
      <c r="J9" s="353"/>
      <c r="K9" s="353"/>
      <c r="L9" s="320"/>
      <c r="M9" s="321"/>
      <c r="N9" s="150"/>
    </row>
    <row r="10" spans="2:17" ht="12.75" customHeight="1" x14ac:dyDescent="0.2">
      <c r="B10" s="731" t="s">
        <v>9</v>
      </c>
      <c r="C10" s="354" t="s">
        <v>6</v>
      </c>
      <c r="D10" s="348">
        <v>6.0056993397524572E-2</v>
      </c>
      <c r="E10" s="348">
        <v>6.0056993397524572E-2</v>
      </c>
      <c r="F10" s="355"/>
      <c r="G10" s="348">
        <v>9.4863226694027913E-2</v>
      </c>
      <c r="H10" s="348">
        <v>9.4863226694027913E-2</v>
      </c>
      <c r="I10" s="355"/>
      <c r="J10" s="348">
        <v>2.6155641351715886E-2</v>
      </c>
      <c r="K10" s="348">
        <v>2.6155641351715886E-2</v>
      </c>
      <c r="L10" s="320"/>
      <c r="M10" s="322"/>
      <c r="N10" s="151"/>
    </row>
    <row r="11" spans="2:17" x14ac:dyDescent="0.2">
      <c r="B11" s="732"/>
      <c r="C11" s="350" t="str">
        <f>+C7</f>
        <v>Mexico &amp; Central America</v>
      </c>
      <c r="D11" s="356">
        <v>1.3593968010365609E-2</v>
      </c>
      <c r="E11" s="356">
        <v>1.3593968010365609E-2</v>
      </c>
      <c r="F11" s="320"/>
      <c r="G11" s="356">
        <v>3.6837435695025622E-2</v>
      </c>
      <c r="H11" s="356">
        <v>3.6837435695025622E-2</v>
      </c>
      <c r="I11" s="320"/>
      <c r="J11" s="356">
        <v>-0.14205817317571579</v>
      </c>
      <c r="K11" s="356">
        <v>-0.14205817317571579</v>
      </c>
      <c r="L11" s="320"/>
      <c r="M11" s="323"/>
      <c r="N11" s="152"/>
    </row>
    <row r="12" spans="2:17" ht="13.5" thickBot="1" x14ac:dyDescent="0.25">
      <c r="B12" s="733"/>
      <c r="C12" s="357" t="s">
        <v>8</v>
      </c>
      <c r="D12" s="360">
        <v>0.12338455169814977</v>
      </c>
      <c r="E12" s="360">
        <v>0.12338455169814977</v>
      </c>
      <c r="F12" s="358"/>
      <c r="G12" s="359">
        <v>0.18335263344366326</v>
      </c>
      <c r="H12" s="359">
        <v>0.18335263344366326</v>
      </c>
      <c r="I12" s="320"/>
      <c r="J12" s="360">
        <v>0.26899056846889713</v>
      </c>
      <c r="K12" s="360">
        <v>0.26899056846889713</v>
      </c>
      <c r="L12" s="358"/>
      <c r="M12" s="359"/>
      <c r="N12" s="359"/>
    </row>
    <row r="13" spans="2:17" x14ac:dyDescent="0.2">
      <c r="I13" s="361"/>
    </row>
    <row r="14" spans="2:17" ht="12.75" customHeight="1" x14ac:dyDescent="0.2">
      <c r="C14" s="153" t="s">
        <v>10</v>
      </c>
      <c r="G14" s="267"/>
    </row>
    <row r="23" spans="18:18" x14ac:dyDescent="0.2">
      <c r="R23" s="671"/>
    </row>
  </sheetData>
  <mergeCells count="8">
    <mergeCell ref="B10:B12"/>
    <mergeCell ref="M4:N4"/>
    <mergeCell ref="B2:N2"/>
    <mergeCell ref="D4:E4"/>
    <mergeCell ref="G4:H4"/>
    <mergeCell ref="J4:K4"/>
    <mergeCell ref="B6:B8"/>
    <mergeCell ref="B3:N3"/>
  </mergeCells>
  <pageMargins left="0.7" right="0.7" top="0.75" bottom="0.75" header="0.3" footer="0.3"/>
  <headerFooter>
    <oddFooter>&amp;L_x000D_&amp;1#&amp;"Aptos"&amp;14&amp;K000000 Interna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2A0A-92F2-442B-B575-47C4A564DF3C}">
  <sheetPr>
    <tabColor rgb="FF92D050"/>
  </sheetPr>
  <dimension ref="A1:AA52"/>
  <sheetViews>
    <sheetView showGridLines="0" topLeftCell="A6" zoomScale="119" zoomScaleNormal="73" workbookViewId="0">
      <selection activeCell="D27" sqref="D27:E27"/>
    </sheetView>
  </sheetViews>
  <sheetFormatPr baseColWidth="10" defaultColWidth="9.85546875" defaultRowHeight="11.1" customHeight="1" x14ac:dyDescent="0.2"/>
  <cols>
    <col min="1" max="1" width="32.42578125" style="201" customWidth="1"/>
    <col min="2" max="2" width="1.7109375" style="204" customWidth="1"/>
    <col min="3" max="3" width="12.28515625" style="202" bestFit="1" customWidth="1"/>
    <col min="4" max="4" width="13.140625" style="202" customWidth="1"/>
    <col min="5" max="6" width="11.85546875" style="202" customWidth="1"/>
    <col min="7" max="7" width="11.28515625" style="202" customWidth="1"/>
    <col min="8" max="8" width="6.140625" style="202" customWidth="1"/>
    <col min="9" max="9" width="11.140625" style="202" customWidth="1"/>
    <col min="10" max="10" width="9.42578125" style="202" bestFit="1" customWidth="1"/>
    <col min="11" max="11" width="11.28515625" style="202" customWidth="1"/>
    <col min="12" max="13" width="11.28515625" style="204" customWidth="1"/>
    <col min="14" max="14" width="4.140625" style="204" customWidth="1"/>
    <col min="15" max="15" width="11.28515625" style="204" customWidth="1"/>
    <col min="16" max="16" width="13.5703125" style="194" customWidth="1"/>
    <col min="17" max="17" width="10.7109375" style="194" customWidth="1"/>
    <col min="18" max="18" width="12.28515625" style="194" bestFit="1" customWidth="1"/>
    <col min="19" max="19" width="10" style="194" bestFit="1" customWidth="1"/>
    <col min="20" max="20" width="9.85546875" style="194"/>
    <col min="21" max="21" width="10" style="194" bestFit="1" customWidth="1"/>
    <col min="22" max="26" width="9.85546875" style="194"/>
    <col min="27" max="27" width="11.28515625" style="194" bestFit="1" customWidth="1"/>
    <col min="28" max="16384" width="9.85546875" style="194"/>
  </cols>
  <sheetData>
    <row r="1" spans="1:27" ht="15" customHeight="1" x14ac:dyDescent="0.2">
      <c r="A1" s="728" t="s">
        <v>49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193"/>
      <c r="Q1" s="193"/>
      <c r="R1" s="193"/>
    </row>
    <row r="2" spans="1:27" ht="15" customHeight="1" x14ac:dyDescent="0.2">
      <c r="A2" s="728" t="s">
        <v>200</v>
      </c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195"/>
      <c r="Q2" s="195"/>
      <c r="R2" s="195"/>
    </row>
    <row r="3" spans="1:27" ht="10.5" customHeight="1" x14ac:dyDescent="0.2">
      <c r="A3" s="196"/>
      <c r="B3" s="197"/>
      <c r="C3" s="198"/>
      <c r="D3" s="198"/>
      <c r="E3" s="198"/>
      <c r="F3" s="198"/>
      <c r="G3" s="198"/>
      <c r="H3" s="198"/>
      <c r="I3" s="198"/>
      <c r="J3" s="198"/>
      <c r="K3" s="198"/>
      <c r="L3" s="199"/>
      <c r="M3" s="199"/>
      <c r="N3" s="199"/>
      <c r="O3" s="199"/>
    </row>
    <row r="4" spans="1:27" ht="23.25" customHeight="1" x14ac:dyDescent="0.2">
      <c r="A4" s="729" t="s">
        <v>169</v>
      </c>
      <c r="B4" s="729"/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</row>
    <row r="5" spans="1:27" ht="18" customHeight="1" thickBot="1" x14ac:dyDescent="0.25">
      <c r="A5" s="305"/>
      <c r="B5" s="306"/>
      <c r="C5" s="727" t="s">
        <v>222</v>
      </c>
      <c r="D5" s="727"/>
      <c r="E5" s="727"/>
      <c r="F5" s="727"/>
      <c r="G5" s="727"/>
      <c r="H5" s="306"/>
      <c r="I5" s="730" t="s">
        <v>223</v>
      </c>
      <c r="J5" s="730"/>
      <c r="K5" s="730"/>
      <c r="L5" s="730"/>
      <c r="M5" s="730"/>
      <c r="N5" s="632"/>
      <c r="O5" s="307" t="s">
        <v>170</v>
      </c>
    </row>
    <row r="6" spans="1:27" ht="18" customHeight="1" x14ac:dyDescent="0.2">
      <c r="A6" s="308"/>
      <c r="B6" s="284"/>
      <c r="C6" s="553" t="s">
        <v>171</v>
      </c>
      <c r="D6" s="553" t="s">
        <v>172</v>
      </c>
      <c r="E6" s="553" t="s">
        <v>173</v>
      </c>
      <c r="F6" s="553" t="s">
        <v>174</v>
      </c>
      <c r="G6" s="553" t="s">
        <v>175</v>
      </c>
      <c r="H6" s="306"/>
      <c r="I6" s="309" t="s">
        <v>171</v>
      </c>
      <c r="J6" s="309" t="s">
        <v>172</v>
      </c>
      <c r="K6" s="309" t="s">
        <v>173</v>
      </c>
      <c r="L6" s="309" t="s">
        <v>174</v>
      </c>
      <c r="M6" s="309" t="s">
        <v>175</v>
      </c>
      <c r="N6" s="310"/>
      <c r="O6" s="553" t="s">
        <v>163</v>
      </c>
      <c r="P6" s="210"/>
      <c r="Q6" s="210" t="str">
        <f>+A7</f>
        <v xml:space="preserve">Mexico </v>
      </c>
      <c r="R6" s="258">
        <f>+G7</f>
        <v>2013.6370303080889</v>
      </c>
      <c r="S6" s="703">
        <f>+R6/SUM($R$6:$R$12)</f>
        <v>0.4851659017829813</v>
      </c>
      <c r="Z6" s="210" t="s">
        <v>176</v>
      </c>
      <c r="AA6" s="258">
        <v>421.62026767494314</v>
      </c>
    </row>
    <row r="7" spans="1:27" ht="18" customHeight="1" x14ac:dyDescent="0.2">
      <c r="A7" s="577" t="s">
        <v>195</v>
      </c>
      <c r="B7" s="284"/>
      <c r="C7" s="574">
        <v>1359.2439805953729</v>
      </c>
      <c r="D7" s="574">
        <v>129.23748252190998</v>
      </c>
      <c r="E7" s="574">
        <v>363.48441144909407</v>
      </c>
      <c r="F7" s="574">
        <v>161.67115574171203</v>
      </c>
      <c r="G7" s="574">
        <f t="shared" ref="G7:G16" si="0">+SUM(C7:F7)</f>
        <v>2013.6370303080889</v>
      </c>
      <c r="H7" s="306"/>
      <c r="I7" s="574">
        <v>13.853484019317003</v>
      </c>
      <c r="J7" s="574">
        <v>0.79834069130800023</v>
      </c>
      <c r="K7" s="574">
        <v>0</v>
      </c>
      <c r="L7" s="574">
        <v>2.0441540125759987</v>
      </c>
      <c r="M7" s="574">
        <f>+SUM(I7:L7)</f>
        <v>16.695978723201002</v>
      </c>
      <c r="N7" s="310"/>
      <c r="O7" s="579">
        <f t="shared" ref="O7:O14" si="1">+G7/M7-1</f>
        <v>119.60610903330311</v>
      </c>
      <c r="P7" s="210"/>
      <c r="Q7" s="210" t="str">
        <f>+A8</f>
        <v>Guatemala</v>
      </c>
      <c r="R7" s="258">
        <f>+G8</f>
        <v>197.77045887219703</v>
      </c>
      <c r="S7" s="703">
        <f t="shared" ref="S7:S12" si="2">+R7/SUM($R$6:$R$12)</f>
        <v>4.7650833581503411E-2</v>
      </c>
      <c r="Z7" s="210" t="s">
        <v>178</v>
      </c>
      <c r="AA7" s="258">
        <v>56.354738397873959</v>
      </c>
    </row>
    <row r="8" spans="1:27" ht="18" customHeight="1" x14ac:dyDescent="0.2">
      <c r="A8" s="311" t="s">
        <v>179</v>
      </c>
      <c r="B8" s="284"/>
      <c r="C8" s="574">
        <v>177.96917788938865</v>
      </c>
      <c r="D8" s="574">
        <v>8.469035180390879</v>
      </c>
      <c r="E8" s="574">
        <v>2.8783540728622752</v>
      </c>
      <c r="F8" s="574">
        <v>8.4538917295552451</v>
      </c>
      <c r="G8" s="574">
        <f t="shared" ref="G8" si="3">+SUM(C8:F8)</f>
        <v>197.77045887219703</v>
      </c>
      <c r="H8" s="306"/>
      <c r="I8" s="574">
        <v>174.01747654877553</v>
      </c>
      <c r="J8" s="574">
        <v>9.0384043511322396</v>
      </c>
      <c r="K8" s="574">
        <v>0</v>
      </c>
      <c r="L8" s="574">
        <v>9.7360180030104484</v>
      </c>
      <c r="M8" s="575">
        <f>SUM(I8:L8)</f>
        <v>192.79189890291823</v>
      </c>
      <c r="N8" s="310"/>
      <c r="O8" s="580">
        <f t="shared" si="1"/>
        <v>2.5823491534702869E-2</v>
      </c>
      <c r="P8" s="210"/>
      <c r="Q8" s="210" t="str">
        <f>+A9</f>
        <v>CAM South</v>
      </c>
      <c r="R8" s="258">
        <f>+G9</f>
        <v>180.33202154262398</v>
      </c>
      <c r="S8" s="703">
        <f t="shared" si="2"/>
        <v>4.3449214796516207E-2</v>
      </c>
      <c r="Z8" s="229" t="s">
        <v>180</v>
      </c>
      <c r="AA8" s="230">
        <v>60.386502522772929</v>
      </c>
    </row>
    <row r="9" spans="1:27" ht="18" customHeight="1" thickBot="1" x14ac:dyDescent="0.25">
      <c r="A9" s="587" t="s">
        <v>181</v>
      </c>
      <c r="B9" s="284"/>
      <c r="C9" s="582">
        <v>148.047963188312</v>
      </c>
      <c r="D9" s="582">
        <v>8.7881519388309997</v>
      </c>
      <c r="E9" s="582">
        <v>0.70674842890000011</v>
      </c>
      <c r="F9" s="582">
        <v>22.789157986580999</v>
      </c>
      <c r="G9" s="582">
        <f>+SUM(C9:F9)</f>
        <v>180.33202154262398</v>
      </c>
      <c r="H9" s="306"/>
      <c r="I9" s="582">
        <v>-165.96940915740655</v>
      </c>
      <c r="J9" s="582">
        <v>-8.0903601499922395</v>
      </c>
      <c r="K9" s="584">
        <v>7.1449821900000002E-2</v>
      </c>
      <c r="L9" s="582">
        <v>-8.5319549638664487</v>
      </c>
      <c r="M9" s="582">
        <f>+SUM(I9:L9)</f>
        <v>-182.52027444936525</v>
      </c>
      <c r="N9" s="310"/>
      <c r="O9" s="586">
        <f t="shared" si="1"/>
        <v>-1.9880109050167556</v>
      </c>
      <c r="P9" s="210"/>
      <c r="Q9" s="229" t="str">
        <f>+A11</f>
        <v>Colombia</v>
      </c>
      <c r="R9" s="230">
        <f>+G11</f>
        <v>349.44774776642902</v>
      </c>
      <c r="S9" s="703">
        <f t="shared" si="2"/>
        <v>8.4195974308831356E-2</v>
      </c>
      <c r="Z9" s="229" t="s">
        <v>182</v>
      </c>
      <c r="AA9" s="230">
        <v>212.42395912885635</v>
      </c>
    </row>
    <row r="10" spans="1:27" ht="18" customHeight="1" thickBot="1" x14ac:dyDescent="0.25">
      <c r="A10" s="588" t="s">
        <v>183</v>
      </c>
      <c r="B10" s="589"/>
      <c r="C10" s="590">
        <v>1685.2611216730736</v>
      </c>
      <c r="D10" s="590">
        <v>146.49466964113185</v>
      </c>
      <c r="E10" s="590">
        <v>367.06951395085639</v>
      </c>
      <c r="F10" s="590">
        <v>192.91420545784825</v>
      </c>
      <c r="G10" s="591">
        <f t="shared" si="0"/>
        <v>2391.7395107229099</v>
      </c>
      <c r="H10" s="592"/>
      <c r="I10" s="590">
        <v>21.901551410686004</v>
      </c>
      <c r="J10" s="590">
        <v>1.7463848924480003</v>
      </c>
      <c r="K10" s="512">
        <v>7.1449821900000002E-2</v>
      </c>
      <c r="L10" s="590">
        <v>3.2482170517199993</v>
      </c>
      <c r="M10" s="590">
        <f t="shared" ref="M10:M15" si="4">+SUM(I10:L10)</f>
        <v>26.967603176754004</v>
      </c>
      <c r="N10" s="593"/>
      <c r="O10" s="594">
        <f t="shared" si="1"/>
        <v>87.689361640584451</v>
      </c>
      <c r="P10" s="210"/>
      <c r="Q10" s="229" t="str">
        <f>+A12</f>
        <v>Brazil (3)</v>
      </c>
      <c r="R10" s="230">
        <f>+G12</f>
        <v>1178.0488593149998</v>
      </c>
      <c r="S10" s="703">
        <f t="shared" si="2"/>
        <v>0.28383920665509743</v>
      </c>
      <c r="Z10" s="229" t="s">
        <v>184</v>
      </c>
      <c r="AA10" s="230">
        <v>34.7119140759213</v>
      </c>
    </row>
    <row r="11" spans="1:27" ht="18" customHeight="1" x14ac:dyDescent="0.2">
      <c r="A11" s="573" t="s">
        <v>180</v>
      </c>
      <c r="B11" s="312"/>
      <c r="C11" s="583">
        <v>267.934918538077</v>
      </c>
      <c r="D11" s="583">
        <v>41.010699377344999</v>
      </c>
      <c r="E11" s="583">
        <v>14.512008205621999</v>
      </c>
      <c r="F11" s="583">
        <v>25.990121645384995</v>
      </c>
      <c r="G11" s="574">
        <f t="shared" si="0"/>
        <v>349.44774776642902</v>
      </c>
      <c r="H11" s="306"/>
      <c r="I11" s="583">
        <v>0</v>
      </c>
      <c r="J11" s="583">
        <v>0</v>
      </c>
      <c r="K11" s="583">
        <v>0</v>
      </c>
      <c r="L11" s="583">
        <v>0</v>
      </c>
      <c r="M11" s="583">
        <f>+SUM(I11:L11)</f>
        <v>0</v>
      </c>
      <c r="N11" s="310"/>
      <c r="O11" s="585" t="e">
        <f t="shared" si="1"/>
        <v>#DIV/0!</v>
      </c>
      <c r="P11" s="210"/>
      <c r="Q11" s="229" t="str">
        <f>+A13</f>
        <v>Argentina</v>
      </c>
      <c r="R11" s="230">
        <f>+G13</f>
        <v>178.84947078961733</v>
      </c>
      <c r="S11" s="703">
        <f t="shared" si="2"/>
        <v>4.3092008874001234E-2</v>
      </c>
      <c r="Z11" s="229" t="s">
        <v>185</v>
      </c>
      <c r="AA11" s="230">
        <v>10.583861874763684</v>
      </c>
    </row>
    <row r="12" spans="1:27" ht="18" customHeight="1" x14ac:dyDescent="0.2">
      <c r="A12" s="577" t="s">
        <v>186</v>
      </c>
      <c r="B12" s="312"/>
      <c r="C12" s="576">
        <v>976.39855201499995</v>
      </c>
      <c r="D12" s="576">
        <v>87.30519694299997</v>
      </c>
      <c r="E12" s="576">
        <v>9.8346480330000006</v>
      </c>
      <c r="F12" s="576">
        <v>104.51046232400004</v>
      </c>
      <c r="G12" s="576">
        <f t="shared" si="0"/>
        <v>1178.0488593149998</v>
      </c>
      <c r="H12" s="306"/>
      <c r="I12" s="574">
        <v>0</v>
      </c>
      <c r="J12" s="574">
        <v>0</v>
      </c>
      <c r="K12" s="574">
        <v>0</v>
      </c>
      <c r="L12" s="574">
        <v>0</v>
      </c>
      <c r="M12" s="574">
        <f t="shared" si="4"/>
        <v>0</v>
      </c>
      <c r="N12" s="310"/>
      <c r="O12" s="580" t="e">
        <f t="shared" si="1"/>
        <v>#DIV/0!</v>
      </c>
      <c r="P12" s="210"/>
      <c r="Q12" s="229" t="str">
        <f>+A14</f>
        <v>Uruguay</v>
      </c>
      <c r="R12" s="230">
        <f>+G14</f>
        <v>52.323627939990111</v>
      </c>
      <c r="S12" s="703">
        <f t="shared" si="2"/>
        <v>1.2606860001069043E-2</v>
      </c>
    </row>
    <row r="13" spans="1:27" ht="18" customHeight="1" x14ac:dyDescent="0.2">
      <c r="A13" s="578" t="s">
        <v>187</v>
      </c>
      <c r="B13" s="312"/>
      <c r="C13" s="576">
        <v>130.23761525836602</v>
      </c>
      <c r="D13" s="576">
        <v>24.260483749628349</v>
      </c>
      <c r="E13" s="576">
        <v>6.3861265006100023</v>
      </c>
      <c r="F13" s="576">
        <v>17.965245281012969</v>
      </c>
      <c r="G13" s="576">
        <f t="shared" si="0"/>
        <v>178.84947078961733</v>
      </c>
      <c r="H13" s="306"/>
      <c r="I13" s="576">
        <v>0</v>
      </c>
      <c r="J13" s="576">
        <v>0</v>
      </c>
      <c r="K13" s="576">
        <v>0</v>
      </c>
      <c r="L13" s="576">
        <v>0</v>
      </c>
      <c r="M13" s="576">
        <f t="shared" si="4"/>
        <v>0</v>
      </c>
      <c r="N13" s="310"/>
      <c r="O13" s="580" t="e">
        <f t="shared" si="1"/>
        <v>#DIV/0!</v>
      </c>
      <c r="P13" s="210"/>
      <c r="Q13" s="210"/>
      <c r="R13" s="218"/>
    </row>
    <row r="14" spans="1:27" ht="18" customHeight="1" thickBot="1" x14ac:dyDescent="0.25">
      <c r="A14" s="581" t="s">
        <v>188</v>
      </c>
      <c r="B14" s="312"/>
      <c r="C14" s="576">
        <v>41.082354909908737</v>
      </c>
      <c r="D14" s="576">
        <v>7.6404489198827292</v>
      </c>
      <c r="E14" s="576">
        <v>0</v>
      </c>
      <c r="F14" s="576">
        <v>3.6008241101986433</v>
      </c>
      <c r="G14" s="576">
        <f t="shared" si="0"/>
        <v>52.323627939990111</v>
      </c>
      <c r="H14" s="306"/>
      <c r="I14" s="576">
        <v>0</v>
      </c>
      <c r="J14" s="576">
        <v>0</v>
      </c>
      <c r="K14" s="576">
        <v>0</v>
      </c>
      <c r="L14" s="576">
        <v>0</v>
      </c>
      <c r="M14" s="576">
        <f t="shared" si="4"/>
        <v>0</v>
      </c>
      <c r="N14" s="310"/>
      <c r="O14" s="580" t="e">
        <f t="shared" si="1"/>
        <v>#DIV/0!</v>
      </c>
      <c r="P14" s="210"/>
      <c r="Q14" s="210"/>
      <c r="R14" s="218"/>
    </row>
    <row r="15" spans="1:27" ht="18" customHeight="1" thickBot="1" x14ac:dyDescent="0.25">
      <c r="A15" s="588" t="s">
        <v>8</v>
      </c>
      <c r="B15" s="589"/>
      <c r="C15" s="591">
        <v>1415.6534407213517</v>
      </c>
      <c r="D15" s="591">
        <v>160.21682898985603</v>
      </c>
      <c r="E15" s="591">
        <v>30.732782739232</v>
      </c>
      <c r="F15" s="591">
        <v>152.06665336059666</v>
      </c>
      <c r="G15" s="591">
        <f t="shared" si="0"/>
        <v>1758.6697058110362</v>
      </c>
      <c r="H15" s="592"/>
      <c r="I15" s="591">
        <v>0</v>
      </c>
      <c r="J15" s="591">
        <v>0</v>
      </c>
      <c r="K15" s="591">
        <v>0</v>
      </c>
      <c r="L15" s="591">
        <v>0</v>
      </c>
      <c r="M15" s="591">
        <f t="shared" si="4"/>
        <v>0</v>
      </c>
      <c r="N15" s="593"/>
      <c r="O15" s="594" t="e">
        <f>+G15/M15-1</f>
        <v>#DIV/0!</v>
      </c>
      <c r="P15" s="210"/>
      <c r="Q15" s="210"/>
      <c r="R15" s="218"/>
    </row>
    <row r="16" spans="1:27" ht="21" customHeight="1" thickBot="1" x14ac:dyDescent="0.25">
      <c r="A16" s="556" t="s">
        <v>189</v>
      </c>
      <c r="B16" s="556"/>
      <c r="C16" s="558">
        <f>+C10+C15</f>
        <v>3100.914562394425</v>
      </c>
      <c r="D16" s="558">
        <f>+D10+D15</f>
        <v>306.71149863098788</v>
      </c>
      <c r="E16" s="558">
        <f>+E10+E15</f>
        <v>397.80229669008838</v>
      </c>
      <c r="F16" s="558">
        <f>+F10+F15</f>
        <v>344.98085881844491</v>
      </c>
      <c r="G16" s="558">
        <f t="shared" si="0"/>
        <v>4150.4092165339462</v>
      </c>
      <c r="H16" s="306"/>
      <c r="I16" s="558">
        <f>+I10+I15</f>
        <v>21.901551410686004</v>
      </c>
      <c r="J16" s="558">
        <f>+J10+J15</f>
        <v>1.7463848924480003</v>
      </c>
      <c r="K16" s="558">
        <f>+K10+K15</f>
        <v>7.1449821900000002E-2</v>
      </c>
      <c r="L16" s="558">
        <f>+L10+L15</f>
        <v>3.2482170517199993</v>
      </c>
      <c r="M16" s="558">
        <f>+SUM(I16:L16)</f>
        <v>26.967603176754004</v>
      </c>
      <c r="N16" s="310"/>
      <c r="O16" s="559">
        <f>+G16/M16-1</f>
        <v>152.90352599490885</v>
      </c>
      <c r="P16" s="210"/>
      <c r="Q16" s="210"/>
      <c r="R16" s="218"/>
    </row>
    <row r="17" spans="1:27" ht="15" customHeight="1" x14ac:dyDescent="0.2">
      <c r="A17" s="557"/>
      <c r="B17" s="557"/>
      <c r="C17" s="705"/>
      <c r="D17" s="705"/>
      <c r="E17" s="705"/>
      <c r="F17" s="705"/>
      <c r="G17" s="705"/>
      <c r="H17" s="227"/>
      <c r="I17" s="227"/>
      <c r="J17" s="227"/>
      <c r="K17" s="227"/>
      <c r="L17" s="227"/>
      <c r="M17" s="227"/>
      <c r="N17" s="227"/>
      <c r="O17" s="227"/>
      <c r="P17" s="210"/>
      <c r="Q17" s="210"/>
      <c r="R17" s="218"/>
    </row>
    <row r="18" spans="1:27" ht="15" customHeight="1" x14ac:dyDescent="0.2">
      <c r="A18" s="316" t="s">
        <v>190</v>
      </c>
      <c r="B18" s="226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10"/>
      <c r="Q18" s="210"/>
      <c r="R18" s="218"/>
    </row>
    <row r="19" spans="1:27" ht="17.25" customHeight="1" x14ac:dyDescent="0.2">
      <c r="A19" s="316" t="s">
        <v>191</v>
      </c>
      <c r="B19" s="226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Q19" s="210"/>
      <c r="R19" s="218"/>
    </row>
    <row r="20" spans="1:27" ht="23.25" customHeight="1" x14ac:dyDescent="0.2"/>
    <row r="21" spans="1:27" ht="18" customHeight="1" x14ac:dyDescent="0.2">
      <c r="A21" s="571" t="s">
        <v>192</v>
      </c>
      <c r="B21" s="570"/>
      <c r="C21" s="570"/>
      <c r="D21" s="570"/>
      <c r="E21" s="570"/>
      <c r="F21" s="570"/>
      <c r="G21" s="570"/>
      <c r="H21" s="570"/>
      <c r="I21" s="570"/>
      <c r="J21" s="570"/>
      <c r="K21" s="570"/>
      <c r="L21" s="570"/>
      <c r="M21" s="570"/>
      <c r="N21" s="570"/>
      <c r="O21" s="570"/>
    </row>
    <row r="22" spans="1:27" ht="18" customHeight="1" thickBot="1" x14ac:dyDescent="0.25">
      <c r="A22" s="305"/>
      <c r="B22" s="306"/>
      <c r="C22" s="727" t="str">
        <f>C5</f>
        <v>YTD 2026</v>
      </c>
      <c r="D22" s="727"/>
      <c r="E22" s="727"/>
      <c r="F22" s="727"/>
      <c r="G22" s="727"/>
      <c r="H22" s="306"/>
      <c r="I22" s="730" t="str">
        <f>I5</f>
        <v>YTD 2025</v>
      </c>
      <c r="J22" s="730"/>
      <c r="K22" s="730"/>
      <c r="L22" s="730"/>
      <c r="M22" s="730"/>
      <c r="N22" s="632"/>
      <c r="O22" s="307" t="str">
        <f>+O5</f>
        <v>YoY</v>
      </c>
      <c r="P22" s="210"/>
      <c r="S22" s="259">
        <f>+R23/$R$30</f>
        <v>0.38503545390540195</v>
      </c>
      <c r="Z22" s="210" t="str">
        <f t="shared" ref="Z22:Z27" si="5">+Z6</f>
        <v>México</v>
      </c>
      <c r="AA22" s="258">
        <v>2223.1484408595752</v>
      </c>
    </row>
    <row r="23" spans="1:27" ht="18" customHeight="1" x14ac:dyDescent="0.2">
      <c r="A23" s="308"/>
      <c r="B23" s="284"/>
      <c r="C23" s="553" t="s">
        <v>171</v>
      </c>
      <c r="D23" s="719" t="s">
        <v>193</v>
      </c>
      <c r="E23" s="719"/>
      <c r="F23" s="553" t="s">
        <v>174</v>
      </c>
      <c r="G23" s="553" t="s">
        <v>175</v>
      </c>
      <c r="H23" s="306"/>
      <c r="I23" s="309" t="s">
        <v>171</v>
      </c>
      <c r="J23" s="719" t="s">
        <v>194</v>
      </c>
      <c r="K23" s="719"/>
      <c r="L23" s="309" t="s">
        <v>174</v>
      </c>
      <c r="M23" s="309" t="s">
        <v>175</v>
      </c>
      <c r="N23" s="310"/>
      <c r="O23" s="553" t="s">
        <v>163</v>
      </c>
      <c r="P23" s="210"/>
      <c r="Q23" s="210" t="str">
        <f>+A24</f>
        <v xml:space="preserve">Mexico </v>
      </c>
      <c r="R23" s="258">
        <f>+G24</f>
        <v>9553.8450014775262</v>
      </c>
      <c r="S23" s="702">
        <f>+R23/SUM($R$23:$R$29)</f>
        <v>0.38503545390540195</v>
      </c>
      <c r="Z23" s="210" t="str">
        <f t="shared" si="5"/>
        <v xml:space="preserve">Centroamérica </v>
      </c>
      <c r="AA23" s="258">
        <v>465.26012466113332</v>
      </c>
    </row>
    <row r="24" spans="1:27" s="231" customFormat="1" ht="18" customHeight="1" x14ac:dyDescent="0.2">
      <c r="A24" s="577" t="s">
        <v>195</v>
      </c>
      <c r="B24" s="284"/>
      <c r="C24" s="574">
        <v>7498.8277448801209</v>
      </c>
      <c r="D24" s="720">
        <v>927.54039498599991</v>
      </c>
      <c r="E24" s="720"/>
      <c r="F24" s="574">
        <v>1127.4768616114061</v>
      </c>
      <c r="G24" s="574">
        <f>C24+D24+F24</f>
        <v>9553.8450014775262</v>
      </c>
      <c r="H24" s="306"/>
      <c r="I24" s="574" t="s">
        <v>242</v>
      </c>
      <c r="J24" s="720" t="s">
        <v>242</v>
      </c>
      <c r="K24" s="720"/>
      <c r="L24" s="574" t="s">
        <v>242</v>
      </c>
      <c r="M24" s="574" t="e">
        <f t="shared" ref="M24:M26" si="6">I24+J24+L24</f>
        <v>#VALUE!</v>
      </c>
      <c r="N24" s="310"/>
      <c r="O24" s="579" t="e">
        <f t="shared" ref="O24:O30" si="7">+G24/M24-1</f>
        <v>#VALUE!</v>
      </c>
      <c r="P24" s="229"/>
      <c r="Q24" s="210" t="str">
        <f>+A25</f>
        <v>Guatemala</v>
      </c>
      <c r="R24" s="258">
        <f>+G25</f>
        <v>1498.5234227147459</v>
      </c>
      <c r="S24" s="702">
        <f t="shared" ref="S24:S29" si="8">+R24/SUM($R$23:$R$29)</f>
        <v>6.0392925169250343E-2</v>
      </c>
      <c r="Z24" s="210" t="str">
        <f t="shared" si="5"/>
        <v>Colombia</v>
      </c>
      <c r="AA24" s="230">
        <v>457.78916325243694</v>
      </c>
    </row>
    <row r="25" spans="1:27" ht="18" customHeight="1" x14ac:dyDescent="0.2">
      <c r="A25" s="311" t="s">
        <v>179</v>
      </c>
      <c r="B25" s="284"/>
      <c r="C25" s="574">
        <v>1326.1634174125929</v>
      </c>
      <c r="D25" s="721">
        <v>80.731962001324007</v>
      </c>
      <c r="E25" s="721"/>
      <c r="F25" s="574">
        <v>91.628043300829006</v>
      </c>
      <c r="G25" s="574">
        <f t="shared" ref="G25" si="9">C25+D25+F25</f>
        <v>1498.5234227147459</v>
      </c>
      <c r="H25" s="306"/>
      <c r="I25" s="574">
        <v>1299.0552838178164</v>
      </c>
      <c r="J25" s="721">
        <v>65.036287999704001</v>
      </c>
      <c r="K25" s="721"/>
      <c r="L25" s="574">
        <v>95.387913625438983</v>
      </c>
      <c r="M25" s="574">
        <f>I25+J25+L25</f>
        <v>1459.4794854429595</v>
      </c>
      <c r="N25" s="593"/>
      <c r="O25" s="579">
        <f t="shared" si="7"/>
        <v>2.675196031271132E-2</v>
      </c>
      <c r="P25" s="210"/>
      <c r="Q25" s="210" t="str">
        <f>+A26</f>
        <v>CAM South</v>
      </c>
      <c r="R25" s="258">
        <f>+G26</f>
        <v>1358.9977651229781</v>
      </c>
      <c r="S25" s="702">
        <f t="shared" si="8"/>
        <v>5.4769814799133627E-2</v>
      </c>
      <c r="Z25" s="210" t="str">
        <f t="shared" si="5"/>
        <v>Brasil</v>
      </c>
      <c r="AA25" s="230">
        <v>1435.6856428589988</v>
      </c>
    </row>
    <row r="26" spans="1:27" ht="18" customHeight="1" thickBot="1" x14ac:dyDescent="0.25">
      <c r="A26" s="587" t="str">
        <f>+A9</f>
        <v>CAM South</v>
      </c>
      <c r="B26" s="284"/>
      <c r="C26" s="574">
        <v>1077.361615250587</v>
      </c>
      <c r="D26" s="721">
        <v>57.065525001845998</v>
      </c>
      <c r="E26" s="721"/>
      <c r="F26" s="574">
        <v>224.57062487054503</v>
      </c>
      <c r="G26" s="574">
        <f t="shared" ref="G26" si="10">C26+D26+F26</f>
        <v>1358.9977651229781</v>
      </c>
      <c r="H26" s="306"/>
      <c r="I26" s="574">
        <v>-987.17594157930546</v>
      </c>
      <c r="J26" s="722">
        <v>-47.284383999776004</v>
      </c>
      <c r="K26" s="722"/>
      <c r="L26" s="574">
        <v>-72.128341702405976</v>
      </c>
      <c r="M26" s="639">
        <f t="shared" si="6"/>
        <v>-1106.5886672814875</v>
      </c>
      <c r="N26" s="310"/>
      <c r="O26" s="586">
        <f t="shared" si="7"/>
        <v>-2.2280965866581428</v>
      </c>
      <c r="P26" s="210"/>
      <c r="Q26" s="229" t="str">
        <f>+A28</f>
        <v>Colombia</v>
      </c>
      <c r="R26" s="230">
        <f>+G28</f>
        <v>2574.6508210000102</v>
      </c>
      <c r="S26" s="702">
        <f t="shared" si="8"/>
        <v>0.10376260525038272</v>
      </c>
      <c r="Z26" s="210" t="str">
        <f t="shared" si="5"/>
        <v xml:space="preserve">Argentina </v>
      </c>
      <c r="AA26" s="230">
        <v>203.98149106</v>
      </c>
    </row>
    <row r="27" spans="1:27" ht="18" customHeight="1" thickBot="1" x14ac:dyDescent="0.25">
      <c r="A27" s="588" t="str">
        <f>+A10</f>
        <v>Mexico and Central America</v>
      </c>
      <c r="B27" s="589"/>
      <c r="C27" s="641">
        <v>9902.3527775432995</v>
      </c>
      <c r="D27" s="723">
        <v>1065.33788198917</v>
      </c>
      <c r="E27" s="723"/>
      <c r="F27" s="641">
        <v>1443.6755297827801</v>
      </c>
      <c r="G27" s="641">
        <f t="shared" ref="G27:G28" si="11">C27+D27+F27</f>
        <v>12411.366189315249</v>
      </c>
      <c r="H27" s="592"/>
      <c r="I27" s="641">
        <v>0</v>
      </c>
      <c r="J27" s="723">
        <v>0</v>
      </c>
      <c r="K27" s="723"/>
      <c r="L27" s="641">
        <v>0</v>
      </c>
      <c r="M27" s="641">
        <f t="shared" ref="M27:M28" si="12">I27+J27+L27</f>
        <v>0</v>
      </c>
      <c r="N27" s="593"/>
      <c r="O27" s="594" t="e">
        <f t="shared" si="7"/>
        <v>#DIV/0!</v>
      </c>
      <c r="P27" s="210"/>
      <c r="Q27" s="229" t="str">
        <f>+A29</f>
        <v>Brazil (3)</v>
      </c>
      <c r="R27" s="230">
        <f>+G29</f>
        <v>8616.7930010220007</v>
      </c>
      <c r="S27" s="702">
        <f t="shared" si="8"/>
        <v>0.34727073799546621</v>
      </c>
      <c r="Z27" s="210" t="str">
        <f t="shared" si="5"/>
        <v xml:space="preserve">Uruguay </v>
      </c>
      <c r="AA27" s="230">
        <v>54.994346000000007</v>
      </c>
    </row>
    <row r="28" spans="1:27" ht="18" customHeight="1" x14ac:dyDescent="0.2">
      <c r="A28" s="573" t="str">
        <f>+A11</f>
        <v>Colombia</v>
      </c>
      <c r="B28" s="312"/>
      <c r="C28" s="574">
        <v>1966.6442062947231</v>
      </c>
      <c r="D28" s="721">
        <v>410.16754218968902</v>
      </c>
      <c r="E28" s="721"/>
      <c r="F28" s="574">
        <v>197.83907251559802</v>
      </c>
      <c r="G28" s="574">
        <f t="shared" si="11"/>
        <v>2574.6508210000102</v>
      </c>
      <c r="H28" s="306"/>
      <c r="I28" s="574">
        <v>80.154821541254009</v>
      </c>
      <c r="J28" s="724">
        <v>3.4744160000340001</v>
      </c>
      <c r="K28" s="724"/>
      <c r="L28" s="574">
        <v>22.448990854027009</v>
      </c>
      <c r="M28" s="574">
        <f t="shared" si="12"/>
        <v>106.07822839531502</v>
      </c>
      <c r="N28" s="310"/>
      <c r="O28" s="585">
        <f t="shared" si="7"/>
        <v>23.271246418305761</v>
      </c>
      <c r="P28" s="210"/>
      <c r="Q28" s="229" t="str">
        <f>+A30</f>
        <v>Argentina</v>
      </c>
      <c r="R28" s="230">
        <f>+G30</f>
        <v>951.68016199999988</v>
      </c>
      <c r="S28" s="702">
        <f t="shared" si="8"/>
        <v>3.8354254553194758E-2</v>
      </c>
      <c r="Z28" s="210"/>
      <c r="AA28" s="218">
        <v>4840.8592086921444</v>
      </c>
    </row>
    <row r="29" spans="1:27" ht="18" x14ac:dyDescent="0.2">
      <c r="A29" s="577" t="s">
        <v>186</v>
      </c>
      <c r="B29" s="312"/>
      <c r="C29" s="574">
        <v>6669.0913842766677</v>
      </c>
      <c r="D29" s="721">
        <v>755.73031329466698</v>
      </c>
      <c r="E29" s="721"/>
      <c r="F29" s="574">
        <v>1191.9713034506667</v>
      </c>
      <c r="G29" s="574">
        <f t="shared" ref="G29" si="13">C29+D29+F29</f>
        <v>8616.7930010220007</v>
      </c>
      <c r="H29" s="306"/>
      <c r="I29" s="574">
        <v>392.03416377976498</v>
      </c>
      <c r="J29" s="721">
        <v>21.226319999961998</v>
      </c>
      <c r="K29" s="721"/>
      <c r="L29" s="574">
        <v>45.708562777060017</v>
      </c>
      <c r="M29" s="574">
        <f t="shared" ref="M29" si="14">I29+J29+L29</f>
        <v>458.96904655678702</v>
      </c>
      <c r="N29" s="310"/>
      <c r="O29" s="580">
        <f t="shared" si="7"/>
        <v>17.774235573543994</v>
      </c>
      <c r="P29" s="210"/>
      <c r="Q29" s="229" t="str">
        <f>+A31</f>
        <v>Uruguay</v>
      </c>
      <c r="R29" s="230">
        <f>+G31</f>
        <v>258.406677</v>
      </c>
      <c r="S29" s="702">
        <f t="shared" si="8"/>
        <v>1.0414208327170299E-2</v>
      </c>
    </row>
    <row r="30" spans="1:27" ht="18" customHeight="1" x14ac:dyDescent="0.2">
      <c r="A30" s="578" t="str">
        <f>+A13</f>
        <v>Argentina</v>
      </c>
      <c r="B30" s="312"/>
      <c r="C30" s="574">
        <v>663.84909299799995</v>
      </c>
      <c r="D30" s="721">
        <v>138.48164100000002</v>
      </c>
      <c r="E30" s="721"/>
      <c r="F30" s="574">
        <v>149.349428002</v>
      </c>
      <c r="G30" s="574">
        <f t="shared" ref="G30" si="15">C30+D30+F30</f>
        <v>951.68016199999988</v>
      </c>
      <c r="H30" s="306"/>
      <c r="I30" s="574">
        <v>80.779858616132003</v>
      </c>
      <c r="J30" s="721">
        <v>6.6522910002560005</v>
      </c>
      <c r="K30" s="721"/>
      <c r="L30" s="574">
        <v>9.7083915685930027</v>
      </c>
      <c r="M30" s="574">
        <f t="shared" ref="M30" si="16">I30+J30+L30</f>
        <v>97.140541184981004</v>
      </c>
      <c r="N30" s="310"/>
      <c r="O30" s="580">
        <f t="shared" si="7"/>
        <v>8.7969411163537981</v>
      </c>
      <c r="P30" s="210"/>
      <c r="Q30" s="210"/>
      <c r="R30" s="218">
        <f>+SUM(R23:R29)</f>
        <v>24812.896850337263</v>
      </c>
    </row>
    <row r="31" spans="1:27" ht="18" customHeight="1" thickBot="1" x14ac:dyDescent="0.25">
      <c r="A31" s="581" t="str">
        <f>+A14</f>
        <v>Uruguay</v>
      </c>
      <c r="B31" s="312"/>
      <c r="C31" s="574">
        <v>199.77491600000002</v>
      </c>
      <c r="D31" s="721">
        <v>29.321128999999999</v>
      </c>
      <c r="E31" s="721"/>
      <c r="F31" s="574">
        <v>29.310631999999998</v>
      </c>
      <c r="G31" s="574">
        <f t="shared" ref="G31" si="17">C31+D31+F31</f>
        <v>258.406677</v>
      </c>
      <c r="H31" s="306"/>
      <c r="I31" s="574">
        <v>566.87060738012792</v>
      </c>
      <c r="J31" s="722">
        <v>32.520576997606</v>
      </c>
      <c r="K31" s="722"/>
      <c r="L31" s="574">
        <v>77.534562194575017</v>
      </c>
      <c r="M31" s="574">
        <f t="shared" ref="M31" si="18">I31+J31+L31</f>
        <v>676.92574657230898</v>
      </c>
      <c r="N31" s="310"/>
      <c r="O31" s="580">
        <f t="shared" ref="O31" si="19">+G31/M31-1</f>
        <v>-0.61826436901170956</v>
      </c>
      <c r="P31" s="210"/>
      <c r="Q31" s="210"/>
      <c r="R31" s="218"/>
    </row>
    <row r="32" spans="1:27" ht="16.899999999999999" customHeight="1" thickBot="1" x14ac:dyDescent="0.25">
      <c r="A32" s="588" t="str">
        <f>+A15</f>
        <v>South America</v>
      </c>
      <c r="B32" s="589"/>
      <c r="C32" s="641">
        <v>9499.3595995693904</v>
      </c>
      <c r="D32" s="723">
        <v>1333.7006254843561</v>
      </c>
      <c r="E32" s="723"/>
      <c r="F32" s="641">
        <v>1568.4704359682646</v>
      </c>
      <c r="G32" s="641">
        <f t="shared" ref="G32" si="20">C32+D32+F32</f>
        <v>12401.53066102201</v>
      </c>
      <c r="H32" s="592"/>
      <c r="I32" s="641">
        <v>0</v>
      </c>
      <c r="J32" s="723">
        <v>0</v>
      </c>
      <c r="K32" s="723"/>
      <c r="L32" s="641">
        <v>0</v>
      </c>
      <c r="M32" s="641">
        <f t="shared" ref="M32" si="21">I32+J32+L32</f>
        <v>0</v>
      </c>
      <c r="N32" s="593"/>
      <c r="O32" s="594" t="e">
        <f>+G32/M32-1</f>
        <v>#DIV/0!</v>
      </c>
      <c r="Q32" s="210"/>
      <c r="R32" s="218"/>
    </row>
    <row r="33" spans="1:21" ht="24.95" customHeight="1" thickBot="1" x14ac:dyDescent="0.25">
      <c r="A33" s="556" t="str">
        <f>+A16</f>
        <v>TOTAL</v>
      </c>
      <c r="B33" s="556"/>
      <c r="C33" s="558">
        <f>+C32+C27</f>
        <v>19401.71237711269</v>
      </c>
      <c r="D33" s="718">
        <f>+D32+D27</f>
        <v>2399.0385074735259</v>
      </c>
      <c r="E33" s="718"/>
      <c r="F33" s="558">
        <f>+F32+F27</f>
        <v>3012.145965751045</v>
      </c>
      <c r="G33" s="637">
        <f>+G32+G27</f>
        <v>24812.89685033726</v>
      </c>
      <c r="H33" s="306"/>
      <c r="I33" s="558">
        <f>+I32+I27</f>
        <v>0</v>
      </c>
      <c r="J33" s="718">
        <f>+J32+J27</f>
        <v>0</v>
      </c>
      <c r="K33" s="718"/>
      <c r="L33" s="642">
        <f>+L32+L27</f>
        <v>0</v>
      </c>
      <c r="M33" s="558">
        <f>+M32+M27</f>
        <v>0</v>
      </c>
      <c r="N33" s="310"/>
      <c r="O33" s="559" t="e">
        <f>+G33/M33-1</f>
        <v>#DIV/0!</v>
      </c>
      <c r="Q33" s="210"/>
      <c r="R33" s="218"/>
    </row>
    <row r="34" spans="1:21" ht="18" customHeight="1" x14ac:dyDescent="0.2">
      <c r="A34" s="595"/>
      <c r="B34" s="596"/>
      <c r="C34" s="706"/>
      <c r="D34" s="706"/>
      <c r="E34" s="706"/>
      <c r="F34" s="706"/>
      <c r="G34" s="706"/>
      <c r="K34" s="725"/>
      <c r="L34" s="726"/>
    </row>
    <row r="35" spans="1:21" ht="18" customHeight="1" x14ac:dyDescent="0.2">
      <c r="A35" s="571" t="s">
        <v>196</v>
      </c>
      <c r="B35" s="571"/>
      <c r="C35" s="571"/>
      <c r="D35" s="571"/>
      <c r="E35" s="571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U35" s="194">
        <v>3.5975708824105501</v>
      </c>
    </row>
    <row r="36" spans="1:21" ht="18" customHeight="1" thickBot="1" x14ac:dyDescent="0.3">
      <c r="A36" s="572" t="s">
        <v>197</v>
      </c>
      <c r="C36" s="668" t="str">
        <f>+C5</f>
        <v>YTD 2026</v>
      </c>
      <c r="D36" s="669" t="str">
        <f>+I5</f>
        <v>YTD 2025</v>
      </c>
      <c r="E36" s="555" t="s">
        <v>163</v>
      </c>
    </row>
    <row r="37" spans="1:21" ht="18" customHeight="1" x14ac:dyDescent="0.2">
      <c r="A37" s="633" t="s">
        <v>177</v>
      </c>
      <c r="B37" s="194"/>
      <c r="C37" s="603">
        <v>31126.985236060002</v>
      </c>
      <c r="D37" s="554">
        <v>31262.404170510003</v>
      </c>
      <c r="E37" s="319">
        <f t="shared" ref="E37:E44" si="22">+C37/D37-1</f>
        <v>-4.3316865111014957E-3</v>
      </c>
    </row>
    <row r="38" spans="1:21" ht="18" customHeight="1" x14ac:dyDescent="0.2">
      <c r="A38" s="315" t="s">
        <v>179</v>
      </c>
      <c r="B38" s="194"/>
      <c r="C38" s="314">
        <v>3909.0072374193674</v>
      </c>
      <c r="D38" s="604">
        <v>4172.7798408991566</v>
      </c>
      <c r="E38" s="605">
        <f t="shared" si="22"/>
        <v>-6.3212681602428211E-2</v>
      </c>
    </row>
    <row r="39" spans="1:21" ht="18" customHeight="1" thickBot="1" x14ac:dyDescent="0.25">
      <c r="A39" s="602" t="s">
        <v>181</v>
      </c>
      <c r="B39" s="194"/>
      <c r="C39" s="607">
        <v>4080.8783141834979</v>
      </c>
      <c r="D39" s="607">
        <v>4233.8934472066176</v>
      </c>
      <c r="E39" s="608">
        <f t="shared" si="22"/>
        <v>-3.6140525247293165E-2</v>
      </c>
    </row>
    <row r="40" spans="1:21" ht="18" customHeight="1" thickBot="1" x14ac:dyDescent="0.25">
      <c r="A40" s="609" t="s">
        <v>183</v>
      </c>
      <c r="B40" s="610"/>
      <c r="C40" s="611">
        <f>+SUM(C37:C39)</f>
        <v>39116.870787662869</v>
      </c>
      <c r="D40" s="612">
        <f>+SUM(D37:D39)</f>
        <v>39669.077458615779</v>
      </c>
      <c r="E40" s="613">
        <f>+C40/D40-1</f>
        <v>-1.3920330552909643E-2</v>
      </c>
    </row>
    <row r="41" spans="1:21" ht="18" customHeight="1" x14ac:dyDescent="0.2">
      <c r="A41" s="315" t="s">
        <v>180</v>
      </c>
      <c r="B41" s="194"/>
      <c r="C41" s="603">
        <v>5890.7866587858844</v>
      </c>
      <c r="D41" s="554">
        <v>5364.0500614820248</v>
      </c>
      <c r="E41" s="601">
        <f t="shared" si="22"/>
        <v>9.8197554323034897E-2</v>
      </c>
    </row>
    <row r="42" spans="1:21" ht="18" customHeight="1" x14ac:dyDescent="0.2">
      <c r="A42" s="577" t="s">
        <v>198</v>
      </c>
      <c r="B42" s="194"/>
      <c r="C42" s="314">
        <v>21318.6878328895</v>
      </c>
      <c r="D42" s="604">
        <v>20309.711103592395</v>
      </c>
      <c r="E42" s="605">
        <f t="shared" si="22"/>
        <v>4.967952149347088E-2</v>
      </c>
    </row>
    <row r="43" spans="1:21" ht="18" customHeight="1" x14ac:dyDescent="0.2">
      <c r="A43" s="577" t="s">
        <v>187</v>
      </c>
      <c r="B43" s="194"/>
      <c r="C43" s="606">
        <v>3194.9051312437241</v>
      </c>
      <c r="D43" s="604">
        <v>3434.3854091426911</v>
      </c>
      <c r="E43" s="605">
        <f t="shared" si="22"/>
        <v>-6.973016984682201E-2</v>
      </c>
    </row>
    <row r="44" spans="1:21" ht="18" customHeight="1" thickBot="1" x14ac:dyDescent="0.25">
      <c r="A44" s="315" t="s">
        <v>188</v>
      </c>
      <c r="B44" s="194"/>
      <c r="C44" s="598">
        <v>1404.1267902516738</v>
      </c>
      <c r="D44" s="607">
        <v>1379.5662714160103</v>
      </c>
      <c r="E44" s="608">
        <f t="shared" si="22"/>
        <v>1.7803072853074475E-2</v>
      </c>
    </row>
    <row r="45" spans="1:21" ht="20.45" customHeight="1" thickBot="1" x14ac:dyDescent="0.25">
      <c r="A45" s="614" t="s">
        <v>8</v>
      </c>
      <c r="B45" s="610"/>
      <c r="C45" s="611">
        <f>+SUM(C41:C44)</f>
        <v>31808.50641317078</v>
      </c>
      <c r="D45" s="615">
        <f>+SUM(D41:D44)</f>
        <v>30487.712845633123</v>
      </c>
      <c r="E45" s="616">
        <f>+C45/D45-1</f>
        <v>4.3322159790246229E-2</v>
      </c>
      <c r="G45" s="227"/>
    </row>
    <row r="46" spans="1:21" ht="18.600000000000001" customHeight="1" thickBot="1" x14ac:dyDescent="0.25">
      <c r="A46" s="597" t="str">
        <f>A33</f>
        <v>TOTAL</v>
      </c>
      <c r="B46" s="560"/>
      <c r="C46" s="561">
        <f>+C40+C45</f>
        <v>70925.377200833653</v>
      </c>
      <c r="D46" s="599">
        <f>+D40+D45</f>
        <v>70156.790304248905</v>
      </c>
      <c r="E46" s="600">
        <f>+C46/D46-1</f>
        <v>1.0955274510872304E-2</v>
      </c>
      <c r="F46" s="306"/>
    </row>
    <row r="47" spans="1:21" ht="11.1" customHeight="1" x14ac:dyDescent="0.2">
      <c r="C47" s="708"/>
      <c r="D47" s="707"/>
      <c r="E47" s="306"/>
      <c r="F47" s="306"/>
    </row>
    <row r="48" spans="1:21" ht="16.899999999999999" customHeight="1" x14ac:dyDescent="0.2">
      <c r="A48" s="316" t="s">
        <v>199</v>
      </c>
      <c r="C48" s="306"/>
      <c r="D48" s="306"/>
      <c r="E48" s="306"/>
    </row>
    <row r="49" spans="1:17" ht="15.6" customHeight="1" x14ac:dyDescent="0.2">
      <c r="A49" s="340" t="s">
        <v>201</v>
      </c>
    </row>
    <row r="50" spans="1:17" ht="11.1" customHeight="1" x14ac:dyDescent="0.2">
      <c r="A50" s="317"/>
    </row>
    <row r="52" spans="1:17" ht="11.1" customHeight="1" x14ac:dyDescent="0.2">
      <c r="Q52" s="661"/>
    </row>
  </sheetData>
  <mergeCells count="30">
    <mergeCell ref="D32:E32"/>
    <mergeCell ref="J32:K32"/>
    <mergeCell ref="D33:E33"/>
    <mergeCell ref="J33:K33"/>
    <mergeCell ref="K34:L34"/>
    <mergeCell ref="D29:E29"/>
    <mergeCell ref="J29:K29"/>
    <mergeCell ref="D30:E30"/>
    <mergeCell ref="J30:K30"/>
    <mergeCell ref="D31:E31"/>
    <mergeCell ref="J31:K31"/>
    <mergeCell ref="D26:E26"/>
    <mergeCell ref="J26:K26"/>
    <mergeCell ref="D27:E27"/>
    <mergeCell ref="J27:K27"/>
    <mergeCell ref="D28:E28"/>
    <mergeCell ref="J28:K28"/>
    <mergeCell ref="D23:E23"/>
    <mergeCell ref="J23:K23"/>
    <mergeCell ref="D24:E24"/>
    <mergeCell ref="J24:K24"/>
    <mergeCell ref="D25:E25"/>
    <mergeCell ref="J25:K25"/>
    <mergeCell ref="C22:G22"/>
    <mergeCell ref="I22:M22"/>
    <mergeCell ref="A1:O1"/>
    <mergeCell ref="A2:O2"/>
    <mergeCell ref="A4:O4"/>
    <mergeCell ref="C5:G5"/>
    <mergeCell ref="I5:M5"/>
  </mergeCells>
  <pageMargins left="0.7" right="0.7" top="0.75" bottom="0.75" header="0.3" footer="0.3"/>
  <pageSetup orientation="portrait" horizontalDpi="300" verticalDpi="300" r:id="rId1"/>
  <headerFooter>
    <oddFooter>&amp;L_x000D_&amp;1#&amp;"Aptos"&amp;14&amp;K000000 Interna</oddFooter>
  </headerFooter>
  <ignoredErrors>
    <ignoredError sqref="M8 G8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9"/>
  <sheetViews>
    <sheetView showGridLines="0" workbookViewId="0">
      <selection activeCell="G19" sqref="G19"/>
    </sheetView>
  </sheetViews>
  <sheetFormatPr baseColWidth="10" defaultColWidth="9.85546875" defaultRowHeight="11.1" customHeight="1" x14ac:dyDescent="0.2"/>
  <cols>
    <col min="1" max="1" width="32.42578125" style="201" customWidth="1"/>
    <col min="2" max="2" width="1.7109375" style="204" customWidth="1"/>
    <col min="3" max="3" width="11.28515625" style="202" customWidth="1"/>
    <col min="4" max="4" width="13.140625" style="202" customWidth="1"/>
    <col min="5" max="7" width="11.28515625" style="202" customWidth="1"/>
    <col min="8" max="8" width="2.7109375" style="202" customWidth="1"/>
    <col min="9" max="10" width="11.28515625" style="202" customWidth="1"/>
    <col min="11" max="13" width="11.28515625" style="204" customWidth="1"/>
    <col min="14" max="14" width="3" style="204" customWidth="1"/>
    <col min="15" max="15" width="10.5703125" style="204" customWidth="1"/>
    <col min="16" max="16" width="13.5703125" style="194" customWidth="1"/>
    <col min="17" max="16384" width="9.85546875" style="194"/>
  </cols>
  <sheetData>
    <row r="1" spans="1:18" ht="14.25" customHeight="1" x14ac:dyDescent="0.2">
      <c r="A1" s="766" t="s">
        <v>49</v>
      </c>
      <c r="B1" s="766"/>
      <c r="C1" s="766"/>
      <c r="D1" s="766"/>
      <c r="E1" s="766"/>
      <c r="F1" s="766"/>
      <c r="G1" s="766"/>
      <c r="H1" s="766"/>
      <c r="I1" s="766"/>
      <c r="J1" s="766"/>
      <c r="K1" s="766"/>
      <c r="L1" s="766"/>
      <c r="M1" s="766"/>
      <c r="N1" s="766"/>
      <c r="O1" s="766"/>
      <c r="P1" s="193"/>
      <c r="Q1" s="193"/>
      <c r="R1" s="193"/>
    </row>
    <row r="2" spans="1:18" ht="16.5" customHeight="1" x14ac:dyDescent="0.2">
      <c r="A2" s="766" t="s">
        <v>202</v>
      </c>
      <c r="B2" s="766"/>
      <c r="C2" s="766"/>
      <c r="D2" s="766"/>
      <c r="E2" s="766"/>
      <c r="F2" s="766"/>
      <c r="G2" s="766"/>
      <c r="H2" s="766"/>
      <c r="I2" s="766"/>
      <c r="J2" s="766"/>
      <c r="K2" s="766"/>
      <c r="L2" s="766"/>
      <c r="M2" s="766"/>
      <c r="N2" s="766"/>
      <c r="O2" s="766"/>
      <c r="P2" s="195"/>
      <c r="Q2" s="195"/>
      <c r="R2" s="195"/>
    </row>
    <row r="3" spans="1:18" ht="10.5" customHeight="1" x14ac:dyDescent="0.2">
      <c r="A3" s="196"/>
      <c r="B3" s="197"/>
      <c r="C3" s="198"/>
      <c r="D3" s="198"/>
      <c r="E3" s="198"/>
      <c r="F3" s="198"/>
      <c r="G3" s="198"/>
      <c r="H3" s="198"/>
      <c r="I3" s="198"/>
      <c r="J3" s="198"/>
      <c r="K3" s="199"/>
      <c r="L3" s="199"/>
      <c r="M3" s="199"/>
      <c r="N3" s="199"/>
      <c r="O3" s="200"/>
    </row>
    <row r="4" spans="1:18" ht="23.25" customHeight="1" thickBot="1" x14ac:dyDescent="0.25">
      <c r="A4" s="767" t="s">
        <v>203</v>
      </c>
      <c r="B4" s="767"/>
      <c r="C4" s="767"/>
      <c r="D4" s="767"/>
      <c r="E4" s="767"/>
      <c r="F4" s="767"/>
      <c r="G4" s="767"/>
      <c r="H4" s="767"/>
      <c r="I4" s="767"/>
      <c r="J4" s="767"/>
      <c r="K4" s="767"/>
      <c r="L4" s="767"/>
      <c r="M4" s="767"/>
      <c r="N4" s="767"/>
      <c r="O4" s="767"/>
    </row>
    <row r="5" spans="1:18" ht="15" customHeight="1" x14ac:dyDescent="0.2">
      <c r="B5" s="202"/>
      <c r="C5" s="764" t="s">
        <v>204</v>
      </c>
      <c r="D5" s="764"/>
      <c r="E5" s="764"/>
      <c r="F5" s="764"/>
      <c r="G5" s="764"/>
      <c r="H5" s="203"/>
      <c r="I5" s="764" t="s">
        <v>205</v>
      </c>
      <c r="J5" s="764"/>
      <c r="K5" s="764"/>
      <c r="L5" s="764"/>
      <c r="M5" s="764"/>
      <c r="O5" s="205" t="s">
        <v>170</v>
      </c>
    </row>
    <row r="6" spans="1:18" ht="15" customHeight="1" x14ac:dyDescent="0.2">
      <c r="A6" s="206"/>
      <c r="B6" s="207"/>
      <c r="C6" s="208" t="s">
        <v>171</v>
      </c>
      <c r="D6" s="208" t="s">
        <v>206</v>
      </c>
      <c r="E6" s="208" t="s">
        <v>207</v>
      </c>
      <c r="F6" s="208" t="s">
        <v>174</v>
      </c>
      <c r="G6" s="208" t="s">
        <v>175</v>
      </c>
      <c r="H6" s="209"/>
      <c r="I6" s="208" t="s">
        <v>171</v>
      </c>
      <c r="J6" s="208" t="s">
        <v>206</v>
      </c>
      <c r="K6" s="208" t="s">
        <v>207</v>
      </c>
      <c r="L6" s="208" t="s">
        <v>174</v>
      </c>
      <c r="M6" s="208" t="s">
        <v>175</v>
      </c>
      <c r="N6" s="210"/>
      <c r="O6" s="211" t="s">
        <v>163</v>
      </c>
      <c r="P6" s="210"/>
      <c r="Q6" s="212"/>
      <c r="R6" s="212"/>
    </row>
    <row r="7" spans="1:18" ht="15" customHeight="1" x14ac:dyDescent="0.2">
      <c r="A7" s="213" t="s">
        <v>177</v>
      </c>
      <c r="B7" s="207"/>
      <c r="C7" s="214">
        <v>1348.7874795286134</v>
      </c>
      <c r="D7" s="214">
        <v>102.94644582571998</v>
      </c>
      <c r="E7" s="214">
        <v>279.00265227466207</v>
      </c>
      <c r="F7" s="214">
        <v>119.46996694924093</v>
      </c>
      <c r="G7" s="214">
        <v>1850.2065445782364</v>
      </c>
      <c r="H7" s="215"/>
      <c r="I7" s="214">
        <v>1345.9936250446062</v>
      </c>
      <c r="J7" s="214">
        <v>98.369324605468051</v>
      </c>
      <c r="K7" s="214">
        <v>289.28269844361887</v>
      </c>
      <c r="L7" s="214">
        <v>111.31731108283299</v>
      </c>
      <c r="M7" s="214">
        <v>1844.9629591765261</v>
      </c>
      <c r="N7" s="216"/>
      <c r="O7" s="217">
        <v>2.8421087673493606E-3</v>
      </c>
      <c r="P7" s="210"/>
      <c r="Q7" s="210"/>
      <c r="R7" s="218"/>
    </row>
    <row r="8" spans="1:18" ht="15" customHeight="1" x14ac:dyDescent="0.2">
      <c r="A8" s="213" t="s">
        <v>208</v>
      </c>
      <c r="B8" s="207"/>
      <c r="C8" s="214">
        <v>182.4451296019995</v>
      </c>
      <c r="D8" s="214">
        <v>11.073881403545537</v>
      </c>
      <c r="E8" s="214">
        <v>0.62352272730000002</v>
      </c>
      <c r="F8" s="214">
        <v>20.606453537057085</v>
      </c>
      <c r="G8" s="214">
        <v>214.74898726990213</v>
      </c>
      <c r="H8" s="215"/>
      <c r="I8" s="214">
        <v>142.76398875339703</v>
      </c>
      <c r="J8" s="214">
        <v>10.466978845332001</v>
      </c>
      <c r="K8" s="214">
        <v>0.61412972379999997</v>
      </c>
      <c r="L8" s="214">
        <v>19.110860696570015</v>
      </c>
      <c r="M8" s="214">
        <v>172.95595801909906</v>
      </c>
      <c r="N8" s="216"/>
      <c r="O8" s="217">
        <v>0.24163971990018407</v>
      </c>
      <c r="P8" s="210"/>
      <c r="Q8" s="210"/>
      <c r="R8" s="218"/>
    </row>
    <row r="9" spans="1:18" ht="15" customHeight="1" x14ac:dyDescent="0.2">
      <c r="A9" s="219" t="s">
        <v>183</v>
      </c>
      <c r="B9" s="207"/>
      <c r="C9" s="220">
        <v>1531.2326091306129</v>
      </c>
      <c r="D9" s="220">
        <v>114.02032722926552</v>
      </c>
      <c r="E9" s="220">
        <v>279.62617500196205</v>
      </c>
      <c r="F9" s="220">
        <v>140.07642048629802</v>
      </c>
      <c r="G9" s="220">
        <v>2064.9555318481384</v>
      </c>
      <c r="H9" s="215"/>
      <c r="I9" s="220">
        <v>1488.7576137980031</v>
      </c>
      <c r="J9" s="220">
        <v>108.83630345080005</v>
      </c>
      <c r="K9" s="220">
        <v>289.89682816741885</v>
      </c>
      <c r="L9" s="220">
        <v>130.42817177940299</v>
      </c>
      <c r="M9" s="220">
        <v>2017.918917195625</v>
      </c>
      <c r="N9" s="216"/>
      <c r="O9" s="221">
        <v>2.3309467120652183E-2</v>
      </c>
      <c r="P9" s="210"/>
      <c r="Q9" s="210"/>
      <c r="R9" s="218"/>
    </row>
    <row r="10" spans="1:18" ht="15" customHeight="1" x14ac:dyDescent="0.2">
      <c r="A10" s="213" t="s">
        <v>180</v>
      </c>
      <c r="B10" s="222"/>
      <c r="C10" s="214">
        <v>207.63263895840572</v>
      </c>
      <c r="D10" s="214">
        <v>26.649514448966563</v>
      </c>
      <c r="E10" s="214">
        <v>19.639867220228119</v>
      </c>
      <c r="F10" s="214">
        <v>17.51671652906278</v>
      </c>
      <c r="G10" s="214">
        <v>271.43873715666319</v>
      </c>
      <c r="H10" s="215"/>
      <c r="I10" s="214">
        <v>199.71164529589367</v>
      </c>
      <c r="J10" s="214">
        <v>24.444750049377006</v>
      </c>
      <c r="K10" s="214">
        <v>18.603379860361041</v>
      </c>
      <c r="L10" s="214">
        <v>22.281928215773021</v>
      </c>
      <c r="M10" s="214">
        <v>265.04170342140475</v>
      </c>
      <c r="N10" s="216"/>
      <c r="O10" s="217">
        <v>2.4135951635835262E-2</v>
      </c>
      <c r="P10" s="210"/>
      <c r="Q10" s="210"/>
      <c r="R10" s="218"/>
    </row>
    <row r="11" spans="1:18" ht="15" customHeight="1" x14ac:dyDescent="0.2">
      <c r="A11" s="213" t="s">
        <v>209</v>
      </c>
      <c r="B11" s="222"/>
      <c r="C11" s="214" t="s">
        <v>210</v>
      </c>
      <c r="D11" s="214" t="s">
        <v>210</v>
      </c>
      <c r="E11" s="214" t="s">
        <v>210</v>
      </c>
      <c r="F11" s="214" t="s">
        <v>210</v>
      </c>
      <c r="G11" s="214" t="s">
        <v>210</v>
      </c>
      <c r="H11" s="215"/>
      <c r="I11" s="214">
        <v>54.565427422863245</v>
      </c>
      <c r="J11" s="214">
        <v>6.8127151236039989</v>
      </c>
      <c r="K11" s="214">
        <v>0.53861743435500031</v>
      </c>
      <c r="L11" s="214">
        <v>2.3281162662081569</v>
      </c>
      <c r="M11" s="214">
        <v>64.244876247030405</v>
      </c>
      <c r="N11" s="216"/>
      <c r="O11" s="217" t="s">
        <v>211</v>
      </c>
      <c r="P11" s="210"/>
      <c r="Q11" s="210"/>
      <c r="R11" s="218"/>
    </row>
    <row r="12" spans="1:18" ht="15" customHeight="1" x14ac:dyDescent="0.2">
      <c r="A12" s="213" t="s">
        <v>212</v>
      </c>
      <c r="B12" s="222"/>
      <c r="C12" s="214">
        <v>688.8329893959999</v>
      </c>
      <c r="D12" s="214">
        <v>46.879093447999935</v>
      </c>
      <c r="E12" s="214">
        <v>7.6118083319999901</v>
      </c>
      <c r="F12" s="214">
        <v>44.098083190999965</v>
      </c>
      <c r="G12" s="214">
        <v>787.42197436699985</v>
      </c>
      <c r="H12" s="215"/>
      <c r="I12" s="214">
        <v>680.4278690049</v>
      </c>
      <c r="J12" s="214">
        <v>40.753374594693398</v>
      </c>
      <c r="K12" s="214">
        <v>6.5574906254065963</v>
      </c>
      <c r="L12" s="214">
        <v>37.321826043000016</v>
      </c>
      <c r="M12" s="214">
        <v>765.0605602679999</v>
      </c>
      <c r="N12" s="216"/>
      <c r="O12" s="217">
        <v>2.9228292844120318E-2</v>
      </c>
      <c r="P12" s="210"/>
      <c r="Q12" s="210"/>
      <c r="R12" s="218"/>
    </row>
    <row r="13" spans="1:18" ht="15" customHeight="1" x14ac:dyDescent="0.2">
      <c r="A13" s="213" t="s">
        <v>187</v>
      </c>
      <c r="B13" s="222"/>
      <c r="C13" s="214">
        <v>140.87414949984108</v>
      </c>
      <c r="D13" s="214">
        <v>17.365952824910146</v>
      </c>
      <c r="E13" s="214">
        <v>4.6798262159600101</v>
      </c>
      <c r="F13" s="214">
        <v>12.374268302895594</v>
      </c>
      <c r="G13" s="214">
        <v>175.29419684360684</v>
      </c>
      <c r="H13" s="215"/>
      <c r="I13" s="214">
        <v>166.20757707342699</v>
      </c>
      <c r="J13" s="214">
        <v>20.416248996705722</v>
      </c>
      <c r="K13" s="214">
        <v>3.7272423059400035</v>
      </c>
      <c r="L13" s="214">
        <v>15.57097857725226</v>
      </c>
      <c r="M13" s="214">
        <v>205.92204695332495</v>
      </c>
      <c r="N13" s="216"/>
      <c r="O13" s="217">
        <v>-0.14873516732601411</v>
      </c>
      <c r="P13" s="210"/>
      <c r="Q13" s="210"/>
      <c r="R13" s="218"/>
    </row>
    <row r="14" spans="1:18" ht="15" customHeight="1" x14ac:dyDescent="0.2">
      <c r="A14" s="213" t="s">
        <v>188</v>
      </c>
      <c r="B14" s="222"/>
      <c r="C14" s="214">
        <v>20.784635148441673</v>
      </c>
      <c r="D14" s="214">
        <v>1.5717934128490405</v>
      </c>
      <c r="E14" s="214">
        <v>0</v>
      </c>
      <c r="F14" s="214">
        <v>0.33054269166699418</v>
      </c>
      <c r="G14" s="214">
        <v>22.686971252957708</v>
      </c>
      <c r="H14" s="215"/>
      <c r="I14" s="214" t="s">
        <v>210</v>
      </c>
      <c r="J14" s="214" t="s">
        <v>210</v>
      </c>
      <c r="K14" s="214" t="s">
        <v>210</v>
      </c>
      <c r="L14" s="214" t="s">
        <v>210</v>
      </c>
      <c r="M14" s="214" t="s">
        <v>210</v>
      </c>
      <c r="N14" s="216"/>
      <c r="O14" s="217" t="s">
        <v>213</v>
      </c>
      <c r="P14" s="210"/>
      <c r="Q14" s="210"/>
      <c r="R14" s="218"/>
    </row>
    <row r="15" spans="1:18" ht="15" customHeight="1" x14ac:dyDescent="0.2">
      <c r="A15" s="219" t="s">
        <v>8</v>
      </c>
      <c r="B15" s="207"/>
      <c r="C15" s="220">
        <v>1058.1244130026882</v>
      </c>
      <c r="D15" s="220">
        <v>92.466354134725691</v>
      </c>
      <c r="E15" s="220">
        <v>31.931501768188117</v>
      </c>
      <c r="F15" s="220">
        <v>74.319610714625341</v>
      </c>
      <c r="G15" s="220">
        <v>1256.8418796202275</v>
      </c>
      <c r="H15" s="215"/>
      <c r="I15" s="220">
        <v>1100.912518797084</v>
      </c>
      <c r="J15" s="220">
        <v>92.42708876438013</v>
      </c>
      <c r="K15" s="220">
        <v>29.426730226062642</v>
      </c>
      <c r="L15" s="220">
        <v>77.502849102233455</v>
      </c>
      <c r="M15" s="220">
        <v>1300.26918688976</v>
      </c>
      <c r="N15" s="216"/>
      <c r="O15" s="221">
        <v>-3.3398705212272617E-2</v>
      </c>
      <c r="P15" s="210"/>
      <c r="Q15" s="210"/>
      <c r="R15" s="218"/>
    </row>
    <row r="16" spans="1:18" ht="15" customHeight="1" thickBot="1" x14ac:dyDescent="0.25">
      <c r="A16" s="223" t="s">
        <v>189</v>
      </c>
      <c r="B16" s="223"/>
      <c r="C16" s="224">
        <v>2589.3570221333011</v>
      </c>
      <c r="D16" s="224">
        <v>206.48668136399121</v>
      </c>
      <c r="E16" s="224">
        <v>311.55767677015018</v>
      </c>
      <c r="F16" s="224">
        <v>214.39603120092335</v>
      </c>
      <c r="G16" s="224">
        <v>3321.7974114683657</v>
      </c>
      <c r="H16" s="224"/>
      <c r="I16" s="224">
        <v>2589.6701325950871</v>
      </c>
      <c r="J16" s="224">
        <v>201.26339221518018</v>
      </c>
      <c r="K16" s="224">
        <v>319.32355839348151</v>
      </c>
      <c r="L16" s="224">
        <v>207.93102088163644</v>
      </c>
      <c r="M16" s="224">
        <v>3318.188104085385</v>
      </c>
      <c r="N16" s="224"/>
      <c r="O16" s="225">
        <v>1.0877344109987419E-3</v>
      </c>
      <c r="P16" s="210"/>
      <c r="Q16" s="210"/>
      <c r="R16" s="218"/>
    </row>
    <row r="17" spans="1:18" ht="6" customHeight="1" x14ac:dyDescent="0.2">
      <c r="A17" s="226"/>
      <c r="B17" s="226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8"/>
      <c r="P17" s="210"/>
      <c r="Q17" s="210"/>
      <c r="R17" s="218"/>
    </row>
    <row r="18" spans="1:18" ht="15" customHeight="1" x14ac:dyDescent="0.2">
      <c r="A18" s="185" t="s">
        <v>214</v>
      </c>
      <c r="B18" s="226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8"/>
      <c r="P18" s="210"/>
      <c r="Q18" s="210"/>
      <c r="R18" s="218"/>
    </row>
    <row r="19" spans="1:18" ht="15" customHeight="1" x14ac:dyDescent="0.2">
      <c r="A19" s="185" t="s">
        <v>215</v>
      </c>
      <c r="B19" s="226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8"/>
      <c r="P19" s="210"/>
      <c r="Q19" s="210"/>
      <c r="R19" s="218"/>
    </row>
    <row r="20" spans="1:18" ht="17.25" customHeight="1" x14ac:dyDescent="0.2"/>
    <row r="21" spans="1:18" ht="23.25" customHeight="1" thickBot="1" x14ac:dyDescent="0.25">
      <c r="A21" s="767" t="s">
        <v>216</v>
      </c>
      <c r="B21" s="767"/>
      <c r="C21" s="767"/>
      <c r="D21" s="767"/>
      <c r="E21" s="767"/>
      <c r="F21" s="767"/>
      <c r="G21" s="767"/>
      <c r="H21" s="767"/>
      <c r="I21" s="767"/>
      <c r="J21" s="767"/>
      <c r="K21" s="767"/>
      <c r="L21" s="767"/>
      <c r="M21" s="767"/>
      <c r="N21" s="767"/>
      <c r="O21" s="767"/>
    </row>
    <row r="22" spans="1:18" ht="15" customHeight="1" x14ac:dyDescent="0.2">
      <c r="B22" s="202"/>
      <c r="C22" s="764" t="str">
        <f>+C5</f>
        <v>FY 2018</v>
      </c>
      <c r="D22" s="764"/>
      <c r="E22" s="764"/>
      <c r="F22" s="764"/>
      <c r="G22" s="764"/>
      <c r="H22" s="203"/>
      <c r="I22" s="764" t="s">
        <v>205</v>
      </c>
      <c r="J22" s="764"/>
      <c r="K22" s="764"/>
      <c r="L22" s="764"/>
      <c r="M22" s="764"/>
      <c r="O22" s="205" t="s">
        <v>170</v>
      </c>
    </row>
    <row r="23" spans="1:18" ht="15" customHeight="1" x14ac:dyDescent="0.2">
      <c r="A23" s="206"/>
      <c r="B23" s="207"/>
      <c r="C23" s="208" t="s">
        <v>171</v>
      </c>
      <c r="D23" s="765" t="s">
        <v>206</v>
      </c>
      <c r="E23" s="765"/>
      <c r="F23" s="208" t="s">
        <v>174</v>
      </c>
      <c r="G23" s="208" t="s">
        <v>175</v>
      </c>
      <c r="H23" s="209"/>
      <c r="I23" s="208" t="s">
        <v>171</v>
      </c>
      <c r="J23" s="765" t="s">
        <v>206</v>
      </c>
      <c r="K23" s="765"/>
      <c r="L23" s="208" t="s">
        <v>174</v>
      </c>
      <c r="M23" s="208" t="s">
        <v>175</v>
      </c>
      <c r="N23" s="210"/>
      <c r="O23" s="211" t="s">
        <v>163</v>
      </c>
      <c r="P23" s="210"/>
      <c r="Q23" s="212"/>
      <c r="R23" s="212"/>
    </row>
    <row r="24" spans="1:18" ht="15" customHeight="1" x14ac:dyDescent="0.2">
      <c r="A24" s="213" t="str">
        <f t="shared" ref="A24:A33" si="0">+A7</f>
        <v>Mexico</v>
      </c>
      <c r="B24" s="207"/>
      <c r="C24" s="214">
        <v>8015.0707722720435</v>
      </c>
      <c r="D24" s="725">
        <v>754.93891280206697</v>
      </c>
      <c r="E24" s="725"/>
      <c r="F24" s="214">
        <v>958.17056448243306</v>
      </c>
      <c r="G24" s="214">
        <v>9728.1802495565425</v>
      </c>
      <c r="H24" s="215"/>
      <c r="I24" s="214">
        <v>8122.6905241203658</v>
      </c>
      <c r="J24" s="725">
        <v>727.60572735697201</v>
      </c>
      <c r="K24" s="725"/>
      <c r="L24" s="214">
        <v>914.18496097966306</v>
      </c>
      <c r="M24" s="214">
        <v>9764.4812124569999</v>
      </c>
      <c r="N24" s="216"/>
      <c r="O24" s="217">
        <v>-3.7176540269385772E-3</v>
      </c>
      <c r="P24" s="210"/>
      <c r="Q24" s="210"/>
      <c r="R24" s="218"/>
    </row>
    <row r="25" spans="1:18" s="231" customFormat="1" ht="15" customHeight="1" x14ac:dyDescent="0.2">
      <c r="A25" s="213" t="str">
        <f t="shared" si="0"/>
        <v>Central America</v>
      </c>
      <c r="B25" s="207"/>
      <c r="C25" s="214">
        <v>1468.0899284513453</v>
      </c>
      <c r="D25" s="725">
        <v>63.786980622606372</v>
      </c>
      <c r="E25" s="725"/>
      <c r="F25" s="214">
        <v>247.40932983520372</v>
      </c>
      <c r="G25" s="214">
        <v>1779.2862389091551</v>
      </c>
      <c r="H25" s="215"/>
      <c r="I25" s="214">
        <v>1158.79813209338</v>
      </c>
      <c r="J25" s="725">
        <v>61.033320000475996</v>
      </c>
      <c r="K25" s="725"/>
      <c r="L25" s="214">
        <v>247.35081099086455</v>
      </c>
      <c r="M25" s="214">
        <v>1467.1822630847205</v>
      </c>
      <c r="N25" s="216"/>
      <c r="O25" s="217">
        <v>0.21272338391567147</v>
      </c>
      <c r="P25" s="229"/>
      <c r="Q25" s="229"/>
      <c r="R25" s="230"/>
    </row>
    <row r="26" spans="1:18" ht="15" customHeight="1" x14ac:dyDescent="0.2">
      <c r="A26" s="219" t="str">
        <f t="shared" si="0"/>
        <v>Mexico and Central America</v>
      </c>
      <c r="B26" s="207"/>
      <c r="C26" s="220">
        <v>9483.1607007233888</v>
      </c>
      <c r="D26" s="763">
        <v>818.72589342467336</v>
      </c>
      <c r="E26" s="763"/>
      <c r="F26" s="220">
        <v>1205.5798943176369</v>
      </c>
      <c r="G26" s="220">
        <v>11507.466488465698</v>
      </c>
      <c r="H26" s="215"/>
      <c r="I26" s="220">
        <v>9281.4886562137453</v>
      </c>
      <c r="J26" s="763">
        <v>788.63904735744802</v>
      </c>
      <c r="K26" s="763"/>
      <c r="L26" s="220">
        <v>1161.5357719705275</v>
      </c>
      <c r="M26" s="220">
        <v>11231.663475541722</v>
      </c>
      <c r="N26" s="216"/>
      <c r="O26" s="221">
        <v>2.4555847272718756E-2</v>
      </c>
      <c r="P26" s="210"/>
      <c r="Q26" s="210"/>
      <c r="R26" s="218"/>
    </row>
    <row r="27" spans="1:18" ht="15" customHeight="1" x14ac:dyDescent="0.2">
      <c r="A27" s="213" t="str">
        <f t="shared" si="0"/>
        <v>Colombia</v>
      </c>
      <c r="B27" s="222"/>
      <c r="C27" s="214">
        <v>1505.2928943262718</v>
      </c>
      <c r="D27" s="725">
        <v>361.34009865782963</v>
      </c>
      <c r="E27" s="725"/>
      <c r="F27" s="214">
        <v>193.66657719518182</v>
      </c>
      <c r="G27" s="214">
        <v>2060.2995701792834</v>
      </c>
      <c r="H27" s="215"/>
      <c r="I27" s="214">
        <v>1511.4707780259032</v>
      </c>
      <c r="J27" s="725">
        <v>312.54385534147599</v>
      </c>
      <c r="K27" s="725"/>
      <c r="L27" s="214">
        <v>222.51353563262069</v>
      </c>
      <c r="M27" s="214">
        <v>2046.5281689999999</v>
      </c>
      <c r="N27" s="216"/>
      <c r="O27" s="217">
        <v>6.7291530055082482E-3</v>
      </c>
      <c r="P27" s="210"/>
      <c r="Q27" s="210"/>
      <c r="R27" s="218"/>
    </row>
    <row r="28" spans="1:18" ht="15" customHeight="1" x14ac:dyDescent="0.2">
      <c r="A28" s="213" t="str">
        <f t="shared" si="0"/>
        <v>Venezuela</v>
      </c>
      <c r="B28" s="222"/>
      <c r="C28" s="214" t="s">
        <v>211</v>
      </c>
      <c r="D28" s="725" t="s">
        <v>211</v>
      </c>
      <c r="E28" s="725"/>
      <c r="F28" s="214" t="s">
        <v>211</v>
      </c>
      <c r="G28" s="214" t="s">
        <v>211</v>
      </c>
      <c r="H28" s="215"/>
      <c r="I28" s="214">
        <v>358.31320892731287</v>
      </c>
      <c r="J28" s="725">
        <v>61.530612429593688</v>
      </c>
      <c r="K28" s="725">
        <v>0</v>
      </c>
      <c r="L28" s="214">
        <v>21.180118985202522</v>
      </c>
      <c r="M28" s="214">
        <v>441.02394034210909</v>
      </c>
      <c r="N28" s="216"/>
      <c r="O28" s="217" t="s">
        <v>211</v>
      </c>
      <c r="P28" s="210"/>
      <c r="Q28" s="210"/>
      <c r="R28" s="218"/>
    </row>
    <row r="29" spans="1:18" ht="15" customHeight="1" x14ac:dyDescent="0.2">
      <c r="A29" s="213" t="str">
        <f t="shared" si="0"/>
        <v>Brazil</v>
      </c>
      <c r="B29" s="222"/>
      <c r="C29" s="214">
        <v>4237.3321092429933</v>
      </c>
      <c r="D29" s="725">
        <v>405.23775467800004</v>
      </c>
      <c r="E29" s="725"/>
      <c r="F29" s="214">
        <v>482.87107327199993</v>
      </c>
      <c r="G29" s="214">
        <v>5125.4409371929933</v>
      </c>
      <c r="H29" s="215"/>
      <c r="I29" s="214">
        <v>4079.5626904449991</v>
      </c>
      <c r="J29" s="725">
        <v>358.40651248500001</v>
      </c>
      <c r="K29" s="725">
        <v>0</v>
      </c>
      <c r="L29" s="214">
        <v>419.65341389500009</v>
      </c>
      <c r="M29" s="214">
        <v>4857.6226168249996</v>
      </c>
      <c r="N29" s="216"/>
      <c r="O29" s="217">
        <v>5.5133620187037602E-2</v>
      </c>
      <c r="P29" s="210"/>
      <c r="Q29" s="210"/>
      <c r="R29" s="218"/>
    </row>
    <row r="30" spans="1:18" ht="15" customHeight="1" x14ac:dyDescent="0.2">
      <c r="A30" s="213" t="str">
        <f t="shared" si="0"/>
        <v>Argentina</v>
      </c>
      <c r="B30" s="222"/>
      <c r="C30" s="214">
        <v>737.96831200000008</v>
      </c>
      <c r="D30" s="725">
        <v>97.255323000000004</v>
      </c>
      <c r="E30" s="725"/>
      <c r="F30" s="214">
        <v>84.848060999999987</v>
      </c>
      <c r="G30" s="214">
        <v>920.07169600000009</v>
      </c>
      <c r="H30" s="215"/>
      <c r="I30" s="214">
        <v>813.9030439999998</v>
      </c>
      <c r="J30" s="725">
        <v>105.025109</v>
      </c>
      <c r="K30" s="725">
        <v>0</v>
      </c>
      <c r="L30" s="214">
        <v>101.02075099999999</v>
      </c>
      <c r="M30" s="214">
        <v>1019.9489039999999</v>
      </c>
      <c r="N30" s="216"/>
      <c r="O30" s="217">
        <v>-9.792373677573929E-2</v>
      </c>
      <c r="P30" s="210"/>
      <c r="Q30" s="210"/>
      <c r="R30" s="218"/>
    </row>
    <row r="31" spans="1:18" ht="15" customHeight="1" x14ac:dyDescent="0.2">
      <c r="A31" s="213" t="str">
        <f t="shared" si="0"/>
        <v>Uruguay</v>
      </c>
      <c r="B31" s="222"/>
      <c r="C31" s="214">
        <v>103.92189478553362</v>
      </c>
      <c r="D31" s="725">
        <v>7.2678708040477549</v>
      </c>
      <c r="E31" s="725"/>
      <c r="F31" s="214">
        <v>1.2092929322553125</v>
      </c>
      <c r="G31" s="214">
        <v>112.39905852183669</v>
      </c>
      <c r="H31" s="215"/>
      <c r="I31" s="214" t="s">
        <v>211</v>
      </c>
      <c r="J31" s="725" t="s">
        <v>211</v>
      </c>
      <c r="K31" s="725">
        <v>0</v>
      </c>
      <c r="L31" s="214" t="s">
        <v>211</v>
      </c>
      <c r="M31" s="214" t="s">
        <v>211</v>
      </c>
      <c r="N31" s="216"/>
      <c r="O31" s="217" t="s">
        <v>213</v>
      </c>
      <c r="P31" s="210"/>
      <c r="Q31" s="210"/>
      <c r="R31" s="218"/>
    </row>
    <row r="32" spans="1:18" ht="15" customHeight="1" x14ac:dyDescent="0.2">
      <c r="A32" s="219" t="str">
        <f t="shared" si="0"/>
        <v>South America</v>
      </c>
      <c r="B32" s="207"/>
      <c r="C32" s="220">
        <v>6584.515210354798</v>
      </c>
      <c r="D32" s="763">
        <v>871.10104713987744</v>
      </c>
      <c r="E32" s="763"/>
      <c r="F32" s="220">
        <v>762.59500439943702</v>
      </c>
      <c r="G32" s="220">
        <v>8218.2112618941137</v>
      </c>
      <c r="H32" s="215"/>
      <c r="I32" s="220">
        <v>6763.2497213982151</v>
      </c>
      <c r="J32" s="763">
        <v>837.50608925606969</v>
      </c>
      <c r="K32" s="763"/>
      <c r="L32" s="220">
        <v>764.3678195128233</v>
      </c>
      <c r="M32" s="220">
        <v>8365.1236301671088</v>
      </c>
      <c r="N32" s="216"/>
      <c r="O32" s="221">
        <v>-1.7562486194846572E-2</v>
      </c>
      <c r="P32" s="210"/>
      <c r="Q32" s="210"/>
      <c r="R32" s="218"/>
    </row>
    <row r="33" spans="1:18" ht="15" customHeight="1" thickBot="1" x14ac:dyDescent="0.25">
      <c r="A33" s="223" t="str">
        <f t="shared" si="0"/>
        <v>TOTAL</v>
      </c>
      <c r="B33" s="223"/>
      <c r="C33" s="224">
        <v>16067.675911078186</v>
      </c>
      <c r="D33" s="762">
        <v>1689.8269405645508</v>
      </c>
      <c r="E33" s="762"/>
      <c r="F33" s="224">
        <v>1968.174898717074</v>
      </c>
      <c r="G33" s="224">
        <v>19725.677750359813</v>
      </c>
      <c r="H33" s="224"/>
      <c r="I33" s="224">
        <v>16044.73837761196</v>
      </c>
      <c r="J33" s="762">
        <v>1626.1451366135177</v>
      </c>
      <c r="K33" s="762"/>
      <c r="L33" s="224">
        <v>1925.9035914833507</v>
      </c>
      <c r="M33" s="224">
        <v>19596.78710570883</v>
      </c>
      <c r="N33" s="224"/>
      <c r="O33" s="225">
        <v>6.5771314428084704E-3</v>
      </c>
      <c r="P33" s="210"/>
      <c r="Q33" s="210"/>
      <c r="R33" s="218"/>
    </row>
    <row r="34" spans="1:18" ht="11.1" customHeight="1" x14ac:dyDescent="0.2">
      <c r="J34" s="725"/>
      <c r="K34" s="725"/>
    </row>
    <row r="35" spans="1:18" ht="24.95" customHeight="1" thickBot="1" x14ac:dyDescent="0.25">
      <c r="A35" s="232" t="s">
        <v>196</v>
      </c>
      <c r="B35" s="232"/>
      <c r="C35" s="232"/>
      <c r="D35" s="232"/>
      <c r="E35" s="232"/>
      <c r="F35" s="233"/>
      <c r="G35" s="233"/>
      <c r="H35" s="233"/>
      <c r="I35" s="233"/>
      <c r="J35" s="233"/>
      <c r="K35" s="233"/>
      <c r="L35" s="233"/>
      <c r="M35" s="233"/>
      <c r="N35" s="233"/>
      <c r="O35" s="233"/>
    </row>
    <row r="36" spans="1:18" ht="21" customHeight="1" x14ac:dyDescent="0.2">
      <c r="A36" s="234" t="s">
        <v>197</v>
      </c>
      <c r="C36" s="235" t="s">
        <v>204</v>
      </c>
      <c r="D36" s="235" t="s">
        <v>205</v>
      </c>
      <c r="E36" s="236" t="s">
        <v>163</v>
      </c>
    </row>
    <row r="37" spans="1:18" ht="15" customHeight="1" x14ac:dyDescent="0.2">
      <c r="A37" s="237" t="s">
        <v>177</v>
      </c>
      <c r="B37" s="194"/>
      <c r="C37" s="238">
        <v>84351.111834510011</v>
      </c>
      <c r="D37" s="238">
        <v>79850.157662330021</v>
      </c>
      <c r="E37" s="239">
        <v>5.6367505136478258E-2</v>
      </c>
    </row>
    <row r="38" spans="1:18" ht="15" customHeight="1" x14ac:dyDescent="0.2">
      <c r="A38" s="240" t="s">
        <v>208</v>
      </c>
      <c r="B38" s="194"/>
      <c r="C38" s="241">
        <v>15810.861153357651</v>
      </c>
      <c r="D38" s="241">
        <v>12792.54283444885</v>
      </c>
      <c r="E38" s="242">
        <v>0.23594357728322923</v>
      </c>
    </row>
    <row r="39" spans="1:18" ht="15" customHeight="1" x14ac:dyDescent="0.2">
      <c r="A39" s="237" t="s">
        <v>183</v>
      </c>
      <c r="B39" s="194"/>
      <c r="C39" s="238">
        <v>100161.97298786766</v>
      </c>
      <c r="D39" s="238">
        <v>92642.700496778867</v>
      </c>
      <c r="E39" s="239">
        <v>8.1164219639195734E-2</v>
      </c>
    </row>
    <row r="40" spans="1:18" ht="15" customHeight="1" x14ac:dyDescent="0.2">
      <c r="A40" s="237" t="s">
        <v>180</v>
      </c>
      <c r="B40" s="194"/>
      <c r="C40" s="238">
        <v>14579.806774769819</v>
      </c>
      <c r="D40" s="238">
        <v>14222.025790510837</v>
      </c>
      <c r="E40" s="239">
        <v>2.5156822911803323E-2</v>
      </c>
    </row>
    <row r="41" spans="1:18" ht="15" customHeight="1" x14ac:dyDescent="0.2">
      <c r="A41" s="237" t="s">
        <v>209</v>
      </c>
      <c r="B41" s="194"/>
      <c r="C41" s="238" t="s">
        <v>211</v>
      </c>
      <c r="D41" s="238">
        <v>4005.036601992063</v>
      </c>
      <c r="E41" s="239" t="s">
        <v>211</v>
      </c>
    </row>
    <row r="42" spans="1:18" ht="15" customHeight="1" x14ac:dyDescent="0.2">
      <c r="A42" s="237" t="s">
        <v>217</v>
      </c>
      <c r="B42" s="194"/>
      <c r="C42" s="238">
        <v>56522.72166554568</v>
      </c>
      <c r="D42" s="238">
        <v>58517.528229066033</v>
      </c>
      <c r="E42" s="239">
        <v>-3.4089043469363811E-2</v>
      </c>
    </row>
    <row r="43" spans="1:18" ht="15" customHeight="1" x14ac:dyDescent="0.2">
      <c r="A43" s="237" t="s">
        <v>187</v>
      </c>
      <c r="B43" s="194"/>
      <c r="C43" s="238">
        <v>9151.6606532383976</v>
      </c>
      <c r="D43" s="238">
        <v>13868.858601719921</v>
      </c>
      <c r="E43" s="239">
        <v>-0.34012877944379138</v>
      </c>
    </row>
    <row r="44" spans="1:18" ht="15" customHeight="1" x14ac:dyDescent="0.2">
      <c r="A44" s="237" t="s">
        <v>188</v>
      </c>
      <c r="B44" s="194"/>
      <c r="C44" s="238">
        <v>1925.4191070032612</v>
      </c>
      <c r="D44" s="238" t="s">
        <v>210</v>
      </c>
      <c r="E44" s="239" t="s">
        <v>210</v>
      </c>
    </row>
    <row r="45" spans="1:18" ht="15" customHeight="1" x14ac:dyDescent="0.2">
      <c r="A45" s="254" t="s">
        <v>8</v>
      </c>
      <c r="B45" s="194"/>
      <c r="C45" s="241">
        <v>82179.608200557152</v>
      </c>
      <c r="D45" s="241">
        <v>90613.449223288859</v>
      </c>
      <c r="E45" s="242">
        <v>-9.3074936392158691E-2</v>
      </c>
    </row>
    <row r="46" spans="1:18" ht="15" customHeight="1" thickBot="1" x14ac:dyDescent="0.25">
      <c r="A46" s="223" t="s">
        <v>175</v>
      </c>
      <c r="B46" s="223"/>
      <c r="C46" s="253">
        <v>182341.58118842481</v>
      </c>
      <c r="D46" s="253">
        <v>183256.14972006774</v>
      </c>
      <c r="E46" s="225">
        <v>-4.9906567012347747E-3</v>
      </c>
      <c r="F46" s="227"/>
    </row>
    <row r="48" spans="1:18" ht="15.75" customHeight="1" x14ac:dyDescent="0.2">
      <c r="A48" s="185" t="s">
        <v>218</v>
      </c>
    </row>
    <row r="49" spans="1:1" ht="15.75" customHeight="1" x14ac:dyDescent="0.2">
      <c r="A49" s="185" t="s">
        <v>219</v>
      </c>
    </row>
  </sheetData>
  <mergeCells count="31">
    <mergeCell ref="C22:G22"/>
    <mergeCell ref="I22:M22"/>
    <mergeCell ref="D23:E23"/>
    <mergeCell ref="J23:K23"/>
    <mergeCell ref="A1:O1"/>
    <mergeCell ref="A2:O2"/>
    <mergeCell ref="A4:O4"/>
    <mergeCell ref="C5:G5"/>
    <mergeCell ref="I5:M5"/>
    <mergeCell ref="A21:O21"/>
    <mergeCell ref="J25:K25"/>
    <mergeCell ref="D26:E26"/>
    <mergeCell ref="J26:K26"/>
    <mergeCell ref="D27:E27"/>
    <mergeCell ref="J27:K27"/>
    <mergeCell ref="J34:K34"/>
    <mergeCell ref="D24:E24"/>
    <mergeCell ref="D33:E33"/>
    <mergeCell ref="J24:K24"/>
    <mergeCell ref="J33:K33"/>
    <mergeCell ref="D31:E31"/>
    <mergeCell ref="J31:K31"/>
    <mergeCell ref="D32:E32"/>
    <mergeCell ref="J32:K32"/>
    <mergeCell ref="D28:E28"/>
    <mergeCell ref="J28:K28"/>
    <mergeCell ref="D29:E29"/>
    <mergeCell ref="J29:K29"/>
    <mergeCell ref="D30:E30"/>
    <mergeCell ref="J30:K30"/>
    <mergeCell ref="D25:E25"/>
  </mergeCells>
  <pageMargins left="0.7" right="0.7" top="0.75" bottom="0.75" header="0.3" footer="0.3"/>
  <headerFooter>
    <oddFooter>&amp;L_x000D_&amp;1#&amp;"Aptos"&amp;14&amp;K000000 Interna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C1:S48"/>
  <sheetViews>
    <sheetView showGridLines="0" zoomScale="136" zoomScaleNormal="145" workbookViewId="0">
      <selection activeCell="E10" sqref="E10"/>
    </sheetView>
  </sheetViews>
  <sheetFormatPr baseColWidth="10" defaultColWidth="11.42578125" defaultRowHeight="12.75" x14ac:dyDescent="0.2"/>
  <cols>
    <col min="1" max="1" width="11.42578125" style="149"/>
    <col min="2" max="2" width="11.42578125" style="149" customWidth="1"/>
    <col min="3" max="3" width="27.42578125" style="149" customWidth="1"/>
    <col min="4" max="4" width="11.42578125" style="149"/>
    <col min="5" max="5" width="26.42578125" style="149" bestFit="1" customWidth="1"/>
    <col min="6" max="7" width="11.42578125" style="149"/>
    <col min="8" max="8" width="4.28515625" style="149" customWidth="1"/>
    <col min="9" max="9" width="16.140625" style="149" customWidth="1"/>
    <col min="10" max="10" width="11.42578125" style="149"/>
    <col min="11" max="12" width="0" style="149" hidden="1" customWidth="1"/>
    <col min="13" max="13" width="33" style="149" bestFit="1" customWidth="1"/>
    <col min="14" max="18" width="11.42578125" style="149"/>
    <col min="19" max="19" width="16.85546875" style="149" customWidth="1"/>
    <col min="20" max="16384" width="11.42578125" style="149"/>
  </cols>
  <sheetData>
    <row r="1" spans="3:19" x14ac:dyDescent="0.2">
      <c r="K1" s="257" t="s">
        <v>220</v>
      </c>
      <c r="L1" s="257" t="s">
        <v>221</v>
      </c>
    </row>
    <row r="2" spans="3:19" x14ac:dyDescent="0.2">
      <c r="K2" s="149" t="s">
        <v>222</v>
      </c>
      <c r="L2" s="149" t="s">
        <v>223</v>
      </c>
    </row>
    <row r="3" spans="3:19" ht="24.95" customHeight="1" x14ac:dyDescent="0.2">
      <c r="C3" s="728" t="s">
        <v>228</v>
      </c>
      <c r="D3" s="728"/>
      <c r="E3" s="728"/>
      <c r="F3" s="728"/>
      <c r="G3" s="728"/>
      <c r="H3" s="728"/>
      <c r="I3" s="728"/>
      <c r="M3" s="736"/>
      <c r="N3" s="736"/>
      <c r="O3" s="736"/>
      <c r="P3" s="736"/>
      <c r="Q3" s="736"/>
      <c r="R3" s="736"/>
      <c r="S3" s="736"/>
    </row>
    <row r="4" spans="3:19" x14ac:dyDescent="0.2">
      <c r="C4" s="121"/>
      <c r="D4" s="117"/>
      <c r="E4" s="119"/>
      <c r="F4" s="119"/>
      <c r="G4" s="119"/>
      <c r="H4" s="119"/>
      <c r="I4" s="119"/>
      <c r="M4" s="673"/>
      <c r="N4" s="674"/>
      <c r="O4" s="675"/>
      <c r="P4" s="675"/>
      <c r="Q4" s="675"/>
      <c r="R4" s="675"/>
      <c r="S4" s="675"/>
    </row>
    <row r="5" spans="3:19" s="255" customFormat="1" ht="21" customHeight="1" x14ac:dyDescent="0.2">
      <c r="C5" s="122"/>
      <c r="D5" s="118"/>
      <c r="E5" s="738" t="s">
        <v>5</v>
      </c>
      <c r="F5" s="738"/>
      <c r="G5" s="738"/>
      <c r="H5" s="154"/>
      <c r="I5" s="563" t="s">
        <v>11</v>
      </c>
      <c r="M5" s="685"/>
      <c r="N5" s="685"/>
      <c r="O5" s="737"/>
      <c r="P5" s="737"/>
      <c r="Q5" s="737"/>
      <c r="R5" s="685"/>
      <c r="S5" s="678"/>
    </row>
    <row r="6" spans="3:19" x14ac:dyDescent="0.2">
      <c r="C6" s="155" t="s">
        <v>12</v>
      </c>
      <c r="D6" s="120"/>
      <c r="E6" s="377" t="str">
        <f>+K1</f>
        <v>1Q 2026</v>
      </c>
      <c r="F6" s="377" t="str">
        <f>+L1</f>
        <v>1Q 2025</v>
      </c>
      <c r="G6" s="510" t="s">
        <v>13</v>
      </c>
      <c r="H6" s="156"/>
      <c r="I6" s="379" t="s">
        <v>13</v>
      </c>
      <c r="M6" s="346"/>
      <c r="N6" s="346"/>
      <c r="O6" s="346"/>
      <c r="P6" s="346"/>
      <c r="Q6" s="346"/>
      <c r="R6" s="346"/>
      <c r="S6" s="346"/>
    </row>
    <row r="7" spans="3:19" ht="14.1" customHeight="1" x14ac:dyDescent="0.2">
      <c r="C7" s="617" t="s">
        <v>14</v>
      </c>
      <c r="D7" s="362"/>
      <c r="E7" s="376">
        <v>70925.377200833653</v>
      </c>
      <c r="F7" s="376">
        <v>70156.790304248905</v>
      </c>
      <c r="G7" s="511">
        <v>1.0955274510872304E-2</v>
      </c>
      <c r="H7" s="365"/>
      <c r="I7" s="511">
        <v>6.0056993397524572E-2</v>
      </c>
      <c r="M7" s="346"/>
      <c r="N7" s="346"/>
      <c r="O7" s="346"/>
      <c r="P7" s="346"/>
      <c r="Q7" s="346"/>
      <c r="R7" s="346"/>
      <c r="S7" s="346"/>
    </row>
    <row r="8" spans="3:19" ht="14.1" customHeight="1" x14ac:dyDescent="0.2">
      <c r="C8" s="373" t="s">
        <v>15</v>
      </c>
      <c r="D8" s="366"/>
      <c r="E8" s="376">
        <v>33255.318069606052</v>
      </c>
      <c r="F8" s="376">
        <v>31832.333927450847</v>
      </c>
      <c r="G8" s="511">
        <v>4.4702475960397114E-2</v>
      </c>
      <c r="H8" s="365"/>
      <c r="I8" s="511">
        <v>9.4863226694027913E-2</v>
      </c>
      <c r="M8" s="346"/>
      <c r="N8" s="346"/>
      <c r="O8" s="346"/>
      <c r="P8" s="346"/>
      <c r="Q8" s="346"/>
      <c r="R8" s="346"/>
      <c r="S8" s="346"/>
    </row>
    <row r="9" spans="3:19" ht="14.1" customHeight="1" x14ac:dyDescent="0.2">
      <c r="C9" s="373" t="s">
        <v>16</v>
      </c>
      <c r="D9" s="366"/>
      <c r="E9" s="376">
        <v>9031.5228641823414</v>
      </c>
      <c r="F9" s="376">
        <v>9247.7103537690782</v>
      </c>
      <c r="G9" s="511">
        <v>-2.3377407089596569E-2</v>
      </c>
      <c r="H9" s="365"/>
      <c r="I9" s="511">
        <v>2.6155641351715886E-2</v>
      </c>
      <c r="M9" s="346"/>
      <c r="N9" s="346"/>
      <c r="O9" s="346"/>
      <c r="P9" s="346"/>
      <c r="Q9" s="346"/>
      <c r="R9" s="346"/>
      <c r="S9" s="346"/>
    </row>
    <row r="10" spans="3:19" ht="15.75" customHeight="1" thickBot="1" x14ac:dyDescent="0.25">
      <c r="C10" s="625" t="s">
        <v>17</v>
      </c>
      <c r="D10" s="619"/>
      <c r="E10" s="626">
        <v>13373.812247345157</v>
      </c>
      <c r="F10" s="627">
        <v>13254.192723722792</v>
      </c>
      <c r="G10" s="628">
        <v>9.025032766293295E-3</v>
      </c>
      <c r="H10" s="629"/>
      <c r="I10" s="630">
        <v>6.1378291024846154E-2</v>
      </c>
      <c r="M10" s="346"/>
      <c r="N10" s="346"/>
      <c r="O10" s="346"/>
      <c r="P10" s="346"/>
      <c r="Q10" s="346"/>
      <c r="R10" s="346"/>
      <c r="S10" s="346"/>
    </row>
    <row r="12" spans="3:19" ht="24.95" customHeight="1" x14ac:dyDescent="0.2">
      <c r="C12" s="728" t="s">
        <v>18</v>
      </c>
      <c r="D12" s="728"/>
      <c r="E12" s="728"/>
      <c r="F12" s="728"/>
      <c r="G12" s="728"/>
      <c r="H12" s="728"/>
      <c r="I12" s="728"/>
    </row>
    <row r="13" spans="3:19" x14ac:dyDescent="0.2">
      <c r="C13" s="121"/>
      <c r="D13" s="117"/>
      <c r="E13" s="119"/>
      <c r="F13" s="119"/>
      <c r="G13" s="119"/>
      <c r="H13" s="119"/>
      <c r="I13" s="119"/>
    </row>
    <row r="14" spans="3:19" s="255" customFormat="1" ht="21" customHeight="1" x14ac:dyDescent="0.2">
      <c r="C14" s="122"/>
      <c r="D14" s="118"/>
      <c r="E14" s="738" t="s">
        <v>5</v>
      </c>
      <c r="F14" s="738"/>
      <c r="G14" s="738"/>
      <c r="H14" s="154"/>
      <c r="I14" s="563" t="s">
        <v>11</v>
      </c>
    </row>
    <row r="15" spans="3:19" x14ac:dyDescent="0.2">
      <c r="C15" s="155" t="s">
        <v>12</v>
      </c>
      <c r="D15" s="120"/>
      <c r="E15" s="377" t="str">
        <f>+K2</f>
        <v>YTD 2026</v>
      </c>
      <c r="F15" s="377" t="str">
        <f>+L2</f>
        <v>YTD 2025</v>
      </c>
      <c r="G15" s="510" t="s">
        <v>13</v>
      </c>
      <c r="H15" s="156"/>
      <c r="I15" s="379" t="s">
        <v>13</v>
      </c>
    </row>
    <row r="16" spans="3:19" ht="14.1" customHeight="1" x14ac:dyDescent="0.2">
      <c r="C16" s="617" t="s">
        <v>14</v>
      </c>
      <c r="D16" s="362"/>
      <c r="E16" s="376">
        <v>70925.377200833653</v>
      </c>
      <c r="F16" s="376">
        <v>70156.790304248905</v>
      </c>
      <c r="G16" s="511">
        <v>1.0955274510872304E-2</v>
      </c>
      <c r="H16" s="365"/>
      <c r="I16" s="511">
        <v>6.0056993397524572E-2</v>
      </c>
    </row>
    <row r="17" spans="3:9" ht="14.1" customHeight="1" x14ac:dyDescent="0.2">
      <c r="C17" s="373" t="s">
        <v>15</v>
      </c>
      <c r="D17" s="366"/>
      <c r="E17" s="376">
        <v>33255.318069606052</v>
      </c>
      <c r="F17" s="376">
        <v>31832.333927450847</v>
      </c>
      <c r="G17" s="511">
        <v>4.4702475960397114E-2</v>
      </c>
      <c r="H17" s="365"/>
      <c r="I17" s="511">
        <v>9.4863226694027913E-2</v>
      </c>
    </row>
    <row r="18" spans="3:9" ht="14.1" customHeight="1" x14ac:dyDescent="0.2">
      <c r="C18" s="373" t="s">
        <v>16</v>
      </c>
      <c r="D18" s="366"/>
      <c r="E18" s="376">
        <v>9031.5228641823414</v>
      </c>
      <c r="F18" s="376">
        <v>9247.7103537690782</v>
      </c>
      <c r="G18" s="511">
        <v>-2.3377407089596569E-2</v>
      </c>
      <c r="H18" s="365"/>
      <c r="I18" s="511">
        <v>2.6155641351715886E-2</v>
      </c>
    </row>
    <row r="19" spans="3:9" s="255" customFormat="1" ht="14.25" customHeight="1" thickBot="1" x14ac:dyDescent="0.25">
      <c r="C19" s="625" t="s">
        <v>19</v>
      </c>
      <c r="D19" s="619"/>
      <c r="E19" s="626">
        <v>13373.812247345157</v>
      </c>
      <c r="F19" s="627">
        <v>13254.192723722792</v>
      </c>
      <c r="G19" s="628">
        <v>9.025032766293295E-3</v>
      </c>
      <c r="H19" s="629"/>
      <c r="I19" s="630">
        <v>6.1378291024846154E-2</v>
      </c>
    </row>
    <row r="21" spans="3:9" ht="24.95" customHeight="1" x14ac:dyDescent="0.2">
      <c r="C21" s="728" t="s">
        <v>20</v>
      </c>
      <c r="D21" s="728"/>
      <c r="E21" s="728"/>
      <c r="F21" s="728"/>
      <c r="G21" s="728"/>
      <c r="H21" s="728"/>
      <c r="I21" s="728"/>
    </row>
    <row r="22" spans="3:9" ht="18" customHeight="1" x14ac:dyDescent="0.2">
      <c r="C22" s="712"/>
      <c r="D22" s="713"/>
      <c r="E22" s="714"/>
      <c r="F22" s="714"/>
      <c r="G22" s="714"/>
      <c r="H22" s="714"/>
      <c r="I22" s="714"/>
    </row>
    <row r="23" spans="3:9" s="255" customFormat="1" ht="21" customHeight="1" x14ac:dyDescent="0.2">
      <c r="C23" s="122"/>
      <c r="D23" s="118"/>
      <c r="E23" s="738" t="s">
        <v>5</v>
      </c>
      <c r="F23" s="738"/>
      <c r="G23" s="738"/>
      <c r="H23" s="154"/>
      <c r="I23" s="711" t="s">
        <v>11</v>
      </c>
    </row>
    <row r="24" spans="3:9" x14ac:dyDescent="0.2">
      <c r="C24" s="155" t="s">
        <v>12</v>
      </c>
      <c r="D24" s="120"/>
      <c r="E24" s="377" t="str">
        <f>+K1</f>
        <v>1Q 2026</v>
      </c>
      <c r="F24" s="377" t="str">
        <f>+L1</f>
        <v>1Q 2025</v>
      </c>
      <c r="G24" s="378" t="s">
        <v>13</v>
      </c>
      <c r="H24" s="156"/>
      <c r="I24" s="379" t="s">
        <v>13</v>
      </c>
    </row>
    <row r="25" spans="3:9" ht="14.1" customHeight="1" x14ac:dyDescent="0.2">
      <c r="C25" s="617" t="s">
        <v>14</v>
      </c>
      <c r="D25" s="362"/>
      <c r="E25" s="376">
        <v>39116.870787662861</v>
      </c>
      <c r="F25" s="363">
        <v>39669.077458615771</v>
      </c>
      <c r="G25" s="364">
        <v>-1.3920330552909643E-2</v>
      </c>
      <c r="H25" s="365"/>
      <c r="I25" s="380">
        <v>1.3593968010365609E-2</v>
      </c>
    </row>
    <row r="26" spans="3:9" ht="14.1" customHeight="1" x14ac:dyDescent="0.2">
      <c r="C26" s="373" t="s">
        <v>15</v>
      </c>
      <c r="D26" s="366"/>
      <c r="E26" s="372">
        <v>19020.438013832092</v>
      </c>
      <c r="F26" s="368">
        <v>18885.65117096309</v>
      </c>
      <c r="G26" s="371">
        <v>7.1369973769417339E-3</v>
      </c>
      <c r="H26" s="367"/>
      <c r="I26" s="369">
        <v>3.6837435695025622E-2</v>
      </c>
    </row>
    <row r="27" spans="3:9" ht="14.1" customHeight="1" x14ac:dyDescent="0.2">
      <c r="C27" s="373" t="s">
        <v>16</v>
      </c>
      <c r="D27" s="366"/>
      <c r="E27" s="363">
        <v>4460.9095623288613</v>
      </c>
      <c r="F27" s="374">
        <v>5399.6930268871984</v>
      </c>
      <c r="G27" s="375">
        <v>-0.17385867305488745</v>
      </c>
      <c r="H27" s="367"/>
      <c r="I27" s="370">
        <v>-0.14205817317571579</v>
      </c>
    </row>
    <row r="28" spans="3:9" s="255" customFormat="1" ht="18.75" customHeight="1" thickBot="1" x14ac:dyDescent="0.25">
      <c r="C28" s="618" t="s">
        <v>17</v>
      </c>
      <c r="D28" s="619"/>
      <c r="E28" s="620">
        <v>7127.5348833327607</v>
      </c>
      <c r="F28" s="621">
        <v>7908.1844600614859</v>
      </c>
      <c r="G28" s="622">
        <v>-9.8714133524732683E-2</v>
      </c>
      <c r="H28" s="623"/>
      <c r="I28" s="624">
        <v>-6.6358449006989395E-2</v>
      </c>
    </row>
    <row r="29" spans="3:9" x14ac:dyDescent="0.2">
      <c r="C29" s="361"/>
    </row>
    <row r="30" spans="3:9" ht="24.75" customHeight="1" x14ac:dyDescent="0.2">
      <c r="C30" s="728" t="s">
        <v>21</v>
      </c>
      <c r="D30" s="728"/>
      <c r="E30" s="728"/>
      <c r="F30" s="728"/>
      <c r="G30" s="728"/>
      <c r="H30" s="728"/>
      <c r="I30" s="728"/>
    </row>
    <row r="31" spans="3:9" x14ac:dyDescent="0.2">
      <c r="C31" s="121"/>
      <c r="D31" s="117"/>
      <c r="E31" s="119"/>
      <c r="F31" s="119"/>
      <c r="G31" s="119"/>
      <c r="H31" s="119"/>
      <c r="I31" s="119"/>
    </row>
    <row r="32" spans="3:9" ht="21" customHeight="1" x14ac:dyDescent="0.2">
      <c r="C32" s="122"/>
      <c r="D32" s="118"/>
      <c r="E32" s="738" t="s">
        <v>5</v>
      </c>
      <c r="F32" s="738"/>
      <c r="G32" s="738"/>
      <c r="H32" s="154"/>
      <c r="I32" s="563" t="s">
        <v>11</v>
      </c>
    </row>
    <row r="33" spans="3:9" x14ac:dyDescent="0.2">
      <c r="C33" s="155" t="s">
        <v>12</v>
      </c>
      <c r="D33" s="120"/>
      <c r="E33" s="377" t="str">
        <f>+K1</f>
        <v>1Q 2026</v>
      </c>
      <c r="F33" s="377" t="str">
        <f>+L1</f>
        <v>1Q 2025</v>
      </c>
      <c r="G33" s="377" t="s">
        <v>13</v>
      </c>
      <c r="H33" s="156"/>
      <c r="I33" s="379" t="s">
        <v>13</v>
      </c>
    </row>
    <row r="34" spans="3:9" ht="13.5" customHeight="1" x14ac:dyDescent="0.2">
      <c r="C34" s="617" t="s">
        <v>14</v>
      </c>
      <c r="D34" s="362"/>
      <c r="E34" s="376">
        <v>31808.506413170773</v>
      </c>
      <c r="F34" s="363">
        <v>30487.712845633123</v>
      </c>
      <c r="G34" s="364">
        <v>4.3322159790245784E-2</v>
      </c>
      <c r="H34" s="365"/>
      <c r="I34" s="380">
        <v>0.12338455169814977</v>
      </c>
    </row>
    <row r="35" spans="3:9" ht="13.5" customHeight="1" x14ac:dyDescent="0.2">
      <c r="C35" s="373" t="s">
        <v>15</v>
      </c>
      <c r="D35" s="366"/>
      <c r="E35" s="372">
        <v>14234.880055773961</v>
      </c>
      <c r="F35" s="368">
        <v>12946.682756487757</v>
      </c>
      <c r="G35" s="371">
        <v>9.9500182673486037E-2</v>
      </c>
      <c r="H35" s="367"/>
      <c r="I35" s="369">
        <v>0.18335263344366326</v>
      </c>
    </row>
    <row r="36" spans="3:9" ht="13.5" customHeight="1" x14ac:dyDescent="0.2">
      <c r="C36" s="373" t="s">
        <v>16</v>
      </c>
      <c r="D36" s="366"/>
      <c r="E36" s="363">
        <v>4570.613301853482</v>
      </c>
      <c r="F36" s="374">
        <v>3848.0173268818808</v>
      </c>
      <c r="G36" s="375">
        <v>0.18778397122165091</v>
      </c>
      <c r="H36" s="367"/>
      <c r="I36" s="370">
        <v>0.26899056846889713</v>
      </c>
    </row>
    <row r="37" spans="3:9" ht="15.75" thickBot="1" x14ac:dyDescent="0.25">
      <c r="C37" s="625" t="s">
        <v>17</v>
      </c>
      <c r="D37" s="619"/>
      <c r="E37" s="620">
        <v>6246.2773640123951</v>
      </c>
      <c r="F37" s="621">
        <v>5346.008263661306</v>
      </c>
      <c r="G37" s="622">
        <v>0.16840024480892302</v>
      </c>
      <c r="H37" s="623"/>
      <c r="I37" s="624">
        <v>0.25773347059944318</v>
      </c>
    </row>
    <row r="41" spans="3:9" ht="27.75" customHeight="1" x14ac:dyDescent="0.2">
      <c r="C41" s="736"/>
      <c r="D41" s="736"/>
      <c r="E41" s="736"/>
      <c r="F41" s="736"/>
      <c r="G41" s="736"/>
      <c r="H41" s="736"/>
      <c r="I41" s="736"/>
    </row>
    <row r="42" spans="3:9" x14ac:dyDescent="0.2">
      <c r="C42" s="673"/>
      <c r="D42" s="674"/>
      <c r="E42" s="675"/>
      <c r="F42" s="675"/>
      <c r="G42" s="675"/>
      <c r="H42" s="675"/>
      <c r="I42" s="675"/>
    </row>
    <row r="43" spans="3:9" x14ac:dyDescent="0.2">
      <c r="C43" s="676"/>
      <c r="D43" s="677"/>
      <c r="E43" s="737"/>
      <c r="F43" s="737"/>
      <c r="G43" s="737"/>
      <c r="H43" s="362"/>
      <c r="I43" s="678"/>
    </row>
    <row r="44" spans="3:9" x14ac:dyDescent="0.2">
      <c r="C44" s="679"/>
      <c r="D44" s="680"/>
      <c r="E44" s="510"/>
      <c r="F44" s="510"/>
      <c r="G44" s="510"/>
      <c r="H44" s="681"/>
      <c r="I44" s="379"/>
    </row>
    <row r="45" spans="3:9" x14ac:dyDescent="0.2">
      <c r="C45" s="682"/>
      <c r="D45" s="362"/>
      <c r="E45" s="363"/>
      <c r="F45" s="363"/>
      <c r="G45" s="683"/>
      <c r="H45" s="365"/>
      <c r="I45" s="683"/>
    </row>
    <row r="46" spans="3:9" x14ac:dyDescent="0.2">
      <c r="C46" s="682"/>
      <c r="D46" s="366"/>
      <c r="E46" s="363"/>
      <c r="F46" s="363"/>
      <c r="G46" s="683"/>
      <c r="H46" s="365"/>
      <c r="I46" s="683"/>
    </row>
    <row r="47" spans="3:9" x14ac:dyDescent="0.2">
      <c r="C47" s="682"/>
      <c r="D47" s="366"/>
      <c r="E47" s="363"/>
      <c r="F47" s="363"/>
      <c r="G47" s="683"/>
      <c r="H47" s="365"/>
      <c r="I47" s="683"/>
    </row>
    <row r="48" spans="3:9" x14ac:dyDescent="0.2">
      <c r="C48" s="618"/>
      <c r="D48" s="684"/>
      <c r="E48" s="363"/>
      <c r="F48" s="363"/>
      <c r="G48" s="683"/>
      <c r="H48" s="365"/>
      <c r="I48" s="683"/>
    </row>
  </sheetData>
  <mergeCells count="12">
    <mergeCell ref="M3:S3"/>
    <mergeCell ref="O5:Q5"/>
    <mergeCell ref="C41:I41"/>
    <mergeCell ref="E43:G43"/>
    <mergeCell ref="C3:I3"/>
    <mergeCell ref="E5:G5"/>
    <mergeCell ref="C30:I30"/>
    <mergeCell ref="E32:G32"/>
    <mergeCell ref="E23:G23"/>
    <mergeCell ref="C12:I12"/>
    <mergeCell ref="E14:G14"/>
    <mergeCell ref="C21:I21"/>
  </mergeCells>
  <pageMargins left="0.7" right="0.7" top="0.75" bottom="0.75" header="0.3" footer="0.3"/>
  <pageSetup orientation="portrait" r:id="rId1"/>
  <headerFooter>
    <oddFooter>&amp;L_x000D_&amp;1#&amp;"Aptos"&amp;14&amp;K000000 Interna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7"/>
  <sheetViews>
    <sheetView showGridLines="0" view="pageBreakPreview" zoomScale="110" zoomScaleNormal="100" zoomScaleSheetLayoutView="110" workbookViewId="0">
      <selection activeCell="C7" sqref="C7"/>
    </sheetView>
  </sheetViews>
  <sheetFormatPr baseColWidth="10" defaultColWidth="9.85546875" defaultRowHeight="11.25" x14ac:dyDescent="0.2"/>
  <cols>
    <col min="1" max="1" width="42.7109375" style="1" customWidth="1"/>
    <col min="2" max="2" width="1.7109375" style="26" customWidth="1"/>
    <col min="3" max="7" width="7.7109375" style="26" customWidth="1"/>
    <col min="8" max="8" width="7.7109375" style="26" hidden="1" customWidth="1"/>
    <col min="9" max="9" width="2.7109375" style="26" customWidth="1"/>
    <col min="10" max="11" width="7.7109375" style="26" customWidth="1"/>
    <col min="12" max="12" width="7.5703125" style="26" customWidth="1"/>
    <col min="13" max="14" width="7.7109375" style="26" customWidth="1"/>
    <col min="15" max="15" width="7.7109375" style="26" hidden="1" customWidth="1"/>
    <col min="16" max="16" width="11.7109375" style="26" customWidth="1"/>
    <col min="17" max="17" width="9.85546875" style="26"/>
    <col min="18" max="18" width="10.85546875" style="26" bestFit="1" customWidth="1"/>
    <col min="19" max="19" width="10" style="26" bestFit="1" customWidth="1"/>
    <col min="20" max="16384" width="9.85546875" style="26"/>
  </cols>
  <sheetData>
    <row r="1" spans="1:27" s="30" customFormat="1" ht="11.1" customHeight="1" x14ac:dyDescent="0.2">
      <c r="A1" s="739" t="s">
        <v>22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139"/>
      <c r="P1" s="38"/>
    </row>
    <row r="2" spans="1:27" s="30" customFormat="1" ht="11.1" customHeight="1" x14ac:dyDescent="0.2">
      <c r="A2" s="740" t="s">
        <v>23</v>
      </c>
      <c r="B2" s="740"/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140"/>
      <c r="P2" s="31"/>
    </row>
    <row r="3" spans="1:27" s="30" customFormat="1" ht="11.1" customHeight="1" x14ac:dyDescent="0.2">
      <c r="A3" s="742" t="s">
        <v>24</v>
      </c>
      <c r="B3" s="742"/>
      <c r="C3" s="742"/>
      <c r="D3" s="742"/>
      <c r="E3" s="742"/>
      <c r="F3" s="742"/>
      <c r="G3" s="742"/>
      <c r="H3" s="742"/>
      <c r="I3" s="742"/>
      <c r="J3" s="742"/>
      <c r="K3" s="742"/>
      <c r="L3" s="742"/>
      <c r="M3" s="742"/>
      <c r="N3" s="742"/>
      <c r="O3" s="742"/>
      <c r="P3" s="32"/>
    </row>
    <row r="4" spans="1:27" s="30" customFormat="1" ht="11.1" customHeight="1" x14ac:dyDescent="0.2">
      <c r="A4" s="2"/>
      <c r="B4" s="33"/>
      <c r="C4" s="33"/>
      <c r="D4" s="33"/>
      <c r="E4" s="33"/>
      <c r="F4" s="33"/>
      <c r="G4" s="33"/>
      <c r="H4" s="33"/>
      <c r="I4" s="33"/>
      <c r="J4" s="34"/>
      <c r="K4" s="34"/>
      <c r="L4" s="25"/>
    </row>
    <row r="5" spans="1:27" s="30" customFormat="1" ht="15" customHeight="1" x14ac:dyDescent="0.2">
      <c r="A5" s="2"/>
      <c r="B5" s="33"/>
      <c r="C5" s="744" t="e">
        <f>+#REF!</f>
        <v>#REF!</v>
      </c>
      <c r="D5" s="744"/>
      <c r="E5" s="744"/>
      <c r="F5" s="744"/>
      <c r="G5" s="744"/>
      <c r="H5" s="141"/>
      <c r="I5" s="33"/>
      <c r="J5" s="744" t="e">
        <f>+#REF!</f>
        <v>#REF!</v>
      </c>
      <c r="K5" s="744"/>
      <c r="L5" s="744"/>
      <c r="M5" s="744"/>
      <c r="N5" s="744"/>
      <c r="O5" s="141"/>
    </row>
    <row r="6" spans="1:27" s="68" customFormat="1" ht="15" customHeight="1" x14ac:dyDescent="0.2">
      <c r="A6" s="95"/>
      <c r="B6" s="67"/>
      <c r="C6" s="74" t="e">
        <f>+#REF!</f>
        <v>#REF!</v>
      </c>
      <c r="D6" s="37" t="s">
        <v>25</v>
      </c>
      <c r="E6" s="74" t="e">
        <f>+#REF!</f>
        <v>#REF!</v>
      </c>
      <c r="F6" s="37" t="s">
        <v>25</v>
      </c>
      <c r="G6" s="70" t="s">
        <v>26</v>
      </c>
      <c r="H6" s="37" t="s">
        <v>27</v>
      </c>
      <c r="I6" s="36"/>
      <c r="J6" s="74" t="e">
        <f>+C6</f>
        <v>#REF!</v>
      </c>
      <c r="K6" s="37" t="s">
        <v>25</v>
      </c>
      <c r="L6" s="74" t="e">
        <f>+E6</f>
        <v>#REF!</v>
      </c>
      <c r="M6" s="37" t="s">
        <v>25</v>
      </c>
      <c r="N6" s="70" t="s">
        <v>26</v>
      </c>
      <c r="O6" s="37" t="s">
        <v>27</v>
      </c>
      <c r="Q6" s="69"/>
      <c r="R6" s="69"/>
    </row>
    <row r="7" spans="1:27" s="30" customFormat="1" ht="12.95" customHeight="1" x14ac:dyDescent="0.2">
      <c r="A7" s="9" t="s">
        <v>14</v>
      </c>
      <c r="B7" s="40"/>
      <c r="C7" s="123" t="e">
        <v>#REF!</v>
      </c>
      <c r="D7" s="10" t="e">
        <v>#REF!</v>
      </c>
      <c r="E7" s="123" t="e">
        <v>#REF!</v>
      </c>
      <c r="F7" s="10" t="e">
        <v>#REF!</v>
      </c>
      <c r="G7" s="10" t="e">
        <v>#REF!</v>
      </c>
      <c r="H7" s="10" t="e">
        <v>#REF!</v>
      </c>
      <c r="I7" s="28"/>
      <c r="J7" s="123" t="e">
        <v>#REF!</v>
      </c>
      <c r="K7" s="10" t="e">
        <v>#REF!</v>
      </c>
      <c r="L7" s="123" t="e">
        <v>#REF!</v>
      </c>
      <c r="M7" s="10" t="e">
        <v>#REF!</v>
      </c>
      <c r="N7" s="10" t="e">
        <v>#REF!</v>
      </c>
      <c r="O7" s="10" t="e">
        <v>#REF!</v>
      </c>
      <c r="P7" s="145" t="e">
        <f>+C7-#REF!</f>
        <v>#REF!</v>
      </c>
      <c r="Q7" s="145" t="e">
        <v>#REF!</v>
      </c>
      <c r="R7" s="145" t="e">
        <v>#REF!</v>
      </c>
      <c r="S7" s="145" t="e">
        <v>#REF!</v>
      </c>
      <c r="T7" s="145" t="e">
        <v>#REF!</v>
      </c>
      <c r="U7" s="145" t="e">
        <v>#REF!</v>
      </c>
      <c r="V7" s="145" t="e">
        <v>#REF!</v>
      </c>
      <c r="W7" s="145" t="e">
        <v>#REF!</v>
      </c>
      <c r="X7" s="145" t="e">
        <v>#REF!</v>
      </c>
      <c r="Y7" s="145" t="e">
        <v>#REF!</v>
      </c>
      <c r="Z7" s="145" t="e">
        <v>#REF!</v>
      </c>
      <c r="AA7" s="145" t="e">
        <v>#REF!</v>
      </c>
    </row>
    <row r="8" spans="1:27" s="30" customFormat="1" ht="12.95" customHeight="1" x14ac:dyDescent="0.2">
      <c r="A8" s="96" t="s">
        <v>28</v>
      </c>
      <c r="B8" s="40"/>
      <c r="C8" s="125" t="e">
        <v>#REF!</v>
      </c>
      <c r="D8" s="21" t="e">
        <v>#REF!</v>
      </c>
      <c r="E8" s="125" t="e">
        <v>#REF!</v>
      </c>
      <c r="F8" s="21" t="e">
        <v>#REF!</v>
      </c>
      <c r="G8" s="21" t="e">
        <v>#REF!</v>
      </c>
      <c r="H8" s="11"/>
      <c r="I8" s="28"/>
      <c r="J8" s="125" t="e">
        <v>#REF!</v>
      </c>
      <c r="K8" s="21" t="e">
        <v>#REF!</v>
      </c>
      <c r="L8" s="125" t="e">
        <v>#REF!</v>
      </c>
      <c r="M8" s="21" t="e">
        <v>#REF!</v>
      </c>
      <c r="N8" s="21" t="e">
        <v>#REF!</v>
      </c>
      <c r="O8" s="11"/>
      <c r="P8" s="145" t="e">
        <v>#REF!</v>
      </c>
      <c r="Q8" s="145" t="e">
        <v>#REF!</v>
      </c>
      <c r="R8" s="145" t="e">
        <v>#REF!</v>
      </c>
      <c r="S8" s="145" t="e">
        <v>#REF!</v>
      </c>
      <c r="T8" s="145" t="e">
        <v>#REF!</v>
      </c>
      <c r="U8" s="145" t="e">
        <v>#REF!</v>
      </c>
      <c r="V8" s="145" t="e">
        <v>#REF!</v>
      </c>
      <c r="W8" s="145" t="e">
        <v>#REF!</v>
      </c>
      <c r="X8" s="145" t="e">
        <v>#REF!</v>
      </c>
      <c r="Y8" s="145" t="e">
        <v>#REF!</v>
      </c>
      <c r="Z8" s="145" t="e">
        <v>#REF!</v>
      </c>
      <c r="AA8" s="145" t="e">
        <v>#REF!</v>
      </c>
    </row>
    <row r="9" spans="1:27" s="30" customFormat="1" ht="12.95" customHeight="1" x14ac:dyDescent="0.2">
      <c r="A9" s="97" t="s">
        <v>15</v>
      </c>
      <c r="B9" s="40"/>
      <c r="C9" s="126" t="e">
        <v>#REF!</v>
      </c>
      <c r="D9" s="22" t="e">
        <v>#REF!</v>
      </c>
      <c r="E9" s="126" t="e">
        <v>#REF!</v>
      </c>
      <c r="F9" s="22" t="e">
        <v>#REF!</v>
      </c>
      <c r="G9" s="22" t="e">
        <v>#REF!</v>
      </c>
      <c r="H9" s="143"/>
      <c r="I9" s="28"/>
      <c r="J9" s="126" t="e">
        <v>#REF!</v>
      </c>
      <c r="K9" s="22" t="e">
        <v>#REF!</v>
      </c>
      <c r="L9" s="126" t="e">
        <v>#REF!</v>
      </c>
      <c r="M9" s="22" t="e">
        <v>#REF!</v>
      </c>
      <c r="N9" s="22" t="e">
        <v>#REF!</v>
      </c>
      <c r="O9" s="143"/>
      <c r="P9" s="145" t="e">
        <v>#REF!</v>
      </c>
      <c r="Q9" s="145" t="e">
        <v>#REF!</v>
      </c>
      <c r="R9" s="145" t="e">
        <v>#REF!</v>
      </c>
      <c r="S9" s="145" t="e">
        <v>#REF!</v>
      </c>
      <c r="T9" s="145" t="e">
        <v>#REF!</v>
      </c>
      <c r="U9" s="145" t="e">
        <v>#REF!</v>
      </c>
      <c r="V9" s="145" t="e">
        <v>#REF!</v>
      </c>
      <c r="W9" s="145" t="e">
        <v>#REF!</v>
      </c>
      <c r="X9" s="145" t="e">
        <v>#REF!</v>
      </c>
      <c r="Y9" s="145" t="e">
        <v>#REF!</v>
      </c>
      <c r="Z9" s="145" t="e">
        <v>#REF!</v>
      </c>
      <c r="AA9" s="145" t="e">
        <v>#REF!</v>
      </c>
    </row>
    <row r="10" spans="1:27" s="30" customFormat="1" ht="12.95" customHeight="1" x14ac:dyDescent="0.2">
      <c r="A10" s="98" t="s">
        <v>29</v>
      </c>
      <c r="B10" s="39"/>
      <c r="C10" s="124" t="e">
        <v>#REF!</v>
      </c>
      <c r="D10" s="12" t="e">
        <v>#REF!</v>
      </c>
      <c r="E10" s="124" t="e">
        <v>#REF!</v>
      </c>
      <c r="F10" s="12" t="e">
        <v>#REF!</v>
      </c>
      <c r="G10" s="12" t="e">
        <v>#REF!</v>
      </c>
      <c r="H10" s="12"/>
      <c r="I10" s="28"/>
      <c r="J10" s="124" t="e">
        <v>#REF!</v>
      </c>
      <c r="K10" s="12" t="e">
        <v>#REF!</v>
      </c>
      <c r="L10" s="124" t="e">
        <v>#REF!</v>
      </c>
      <c r="M10" s="12" t="e">
        <v>#REF!</v>
      </c>
      <c r="N10" s="12" t="e">
        <v>#REF!</v>
      </c>
      <c r="O10" s="12"/>
      <c r="P10" s="145" t="e">
        <v>#REF!</v>
      </c>
      <c r="Q10" s="145" t="e">
        <v>#REF!</v>
      </c>
      <c r="R10" s="145" t="e">
        <v>#REF!</v>
      </c>
      <c r="S10" s="145" t="e">
        <v>#REF!</v>
      </c>
      <c r="T10" s="145" t="e">
        <v>#REF!</v>
      </c>
      <c r="U10" s="145" t="e">
        <v>#REF!</v>
      </c>
      <c r="V10" s="145" t="e">
        <v>#REF!</v>
      </c>
      <c r="W10" s="145" t="e">
        <v>#REF!</v>
      </c>
      <c r="X10" s="145" t="e">
        <v>#REF!</v>
      </c>
      <c r="Y10" s="145" t="e">
        <v>#REF!</v>
      </c>
      <c r="Z10" s="145" t="e">
        <v>#REF!</v>
      </c>
      <c r="AA10" s="145" t="e">
        <v>#REF!</v>
      </c>
    </row>
    <row r="11" spans="1:27" s="30" customFormat="1" ht="12.95" customHeight="1" x14ac:dyDescent="0.2">
      <c r="A11" s="13" t="s">
        <v>30</v>
      </c>
      <c r="B11" s="39"/>
      <c r="C11" s="123" t="e">
        <v>#REF!</v>
      </c>
      <c r="D11" s="10" t="e">
        <v>#REF!</v>
      </c>
      <c r="E11" s="123" t="e">
        <v>#REF!</v>
      </c>
      <c r="F11" s="10" t="e">
        <v>#REF!</v>
      </c>
      <c r="G11" s="10" t="e">
        <v>#REF!</v>
      </c>
      <c r="H11" s="10"/>
      <c r="I11" s="28"/>
      <c r="J11" s="123" t="e">
        <v>#REF!</v>
      </c>
      <c r="K11" s="10" t="e">
        <v>#REF!</v>
      </c>
      <c r="L11" s="123" t="e">
        <v>#REF!</v>
      </c>
      <c r="M11" s="10" t="e">
        <v>#REF!</v>
      </c>
      <c r="N11" s="10" t="e">
        <v>#REF!</v>
      </c>
      <c r="O11" s="10"/>
      <c r="P11" s="145" t="e">
        <v>#REF!</v>
      </c>
      <c r="Q11" s="145" t="e">
        <v>#REF!</v>
      </c>
      <c r="R11" s="145" t="e">
        <v>#REF!</v>
      </c>
      <c r="S11" s="145" t="e">
        <v>#REF!</v>
      </c>
      <c r="T11" s="145" t="e">
        <v>#REF!</v>
      </c>
      <c r="U11" s="145" t="e">
        <v>#REF!</v>
      </c>
      <c r="V11" s="145" t="e">
        <v>#REF!</v>
      </c>
      <c r="W11" s="145" t="e">
        <v>#REF!</v>
      </c>
      <c r="X11" s="145" t="e">
        <v>#REF!</v>
      </c>
      <c r="Y11" s="145" t="e">
        <v>#REF!</v>
      </c>
      <c r="Z11" s="145" t="e">
        <v>#REF!</v>
      </c>
      <c r="AA11" s="145" t="e">
        <v>#REF!</v>
      </c>
    </row>
    <row r="12" spans="1:27" s="30" customFormat="1" ht="12.95" customHeight="1" x14ac:dyDescent="0.2">
      <c r="A12" s="96" t="s">
        <v>31</v>
      </c>
      <c r="B12" s="40"/>
      <c r="C12" s="125" t="e">
        <v>#REF!</v>
      </c>
      <c r="D12" s="21" t="e">
        <v>#REF!</v>
      </c>
      <c r="E12" s="125" t="e">
        <v>#REF!</v>
      </c>
      <c r="F12" s="21" t="e">
        <v>#REF!</v>
      </c>
      <c r="G12" s="21" t="e">
        <v>#REF!</v>
      </c>
      <c r="H12" s="11"/>
      <c r="I12" s="28"/>
      <c r="J12" s="125" t="e">
        <v>#REF!</v>
      </c>
      <c r="K12" s="21" t="e">
        <v>#REF!</v>
      </c>
      <c r="L12" s="125" t="e">
        <v>#REF!</v>
      </c>
      <c r="M12" s="21" t="e">
        <v>#REF!</v>
      </c>
      <c r="N12" s="21" t="e">
        <v>#REF!</v>
      </c>
      <c r="O12" s="11"/>
      <c r="P12" s="145" t="e">
        <v>#REF!</v>
      </c>
      <c r="Q12" s="145" t="e">
        <v>#REF!</v>
      </c>
      <c r="R12" s="145" t="e">
        <v>#REF!</v>
      </c>
      <c r="S12" s="145" t="e">
        <v>#REF!</v>
      </c>
      <c r="T12" s="145" t="e">
        <v>#REF!</v>
      </c>
      <c r="U12" s="145" t="e">
        <v>#REF!</v>
      </c>
      <c r="V12" s="145" t="e">
        <v>#REF!</v>
      </c>
      <c r="W12" s="145" t="e">
        <v>#REF!</v>
      </c>
      <c r="X12" s="145" t="e">
        <v>#REF!</v>
      </c>
      <c r="Y12" s="145" t="e">
        <v>#REF!</v>
      </c>
      <c r="Z12" s="145" t="e">
        <v>#REF!</v>
      </c>
      <c r="AA12" s="145" t="e">
        <v>#REF!</v>
      </c>
    </row>
    <row r="13" spans="1:27" s="41" customFormat="1" ht="12.95" customHeight="1" x14ac:dyDescent="0.2">
      <c r="A13" s="99" t="s">
        <v>32</v>
      </c>
      <c r="B13" s="43"/>
      <c r="C13" s="128" t="e">
        <v>#REF!</v>
      </c>
      <c r="D13" s="22" t="e">
        <v>#REF!</v>
      </c>
      <c r="E13" s="128" t="e">
        <v>#REF!</v>
      </c>
      <c r="F13" s="22" t="e">
        <v>#REF!</v>
      </c>
      <c r="G13" s="22" t="e">
        <v>#REF!</v>
      </c>
      <c r="H13" s="143" t="e">
        <v>#REF!</v>
      </c>
      <c r="I13" s="65"/>
      <c r="J13" s="128" t="e">
        <v>#REF!</v>
      </c>
      <c r="K13" s="22" t="e">
        <v>#REF!</v>
      </c>
      <c r="L13" s="128" t="e">
        <v>#REF!</v>
      </c>
      <c r="M13" s="22" t="e">
        <v>#REF!</v>
      </c>
      <c r="N13" s="22" t="e">
        <v>#REF!</v>
      </c>
      <c r="O13" s="143" t="e">
        <v>#REF!</v>
      </c>
      <c r="P13" s="145" t="e">
        <v>#REF!</v>
      </c>
      <c r="Q13" s="145" t="e">
        <v>#REF!</v>
      </c>
      <c r="R13" s="145" t="e">
        <v>#REF!</v>
      </c>
      <c r="S13" s="145" t="e">
        <v>#REF!</v>
      </c>
      <c r="T13" s="145" t="e">
        <v>#REF!</v>
      </c>
      <c r="U13" s="145" t="e">
        <v>#REF!</v>
      </c>
      <c r="V13" s="145" t="e">
        <v>#REF!</v>
      </c>
      <c r="W13" s="145" t="e">
        <v>#REF!</v>
      </c>
      <c r="X13" s="145" t="e">
        <v>#REF!</v>
      </c>
      <c r="Y13" s="145" t="e">
        <v>#REF!</v>
      </c>
      <c r="Z13" s="145" t="e">
        <v>#REF!</v>
      </c>
      <c r="AA13" s="145" t="e">
        <v>#REF!</v>
      </c>
    </row>
    <row r="14" spans="1:27" s="30" customFormat="1" ht="12.95" customHeight="1" x14ac:dyDescent="0.2">
      <c r="A14" s="100" t="s">
        <v>33</v>
      </c>
      <c r="C14" s="124" t="e">
        <v>#REF!</v>
      </c>
      <c r="D14" s="12" t="e">
        <v>#REF!</v>
      </c>
      <c r="E14" s="124" t="e">
        <v>#REF!</v>
      </c>
      <c r="F14" s="12" t="e">
        <v>#REF!</v>
      </c>
      <c r="G14" s="12" t="e">
        <v>#REF!</v>
      </c>
      <c r="H14" s="12"/>
      <c r="I14" s="65"/>
      <c r="J14" s="124" t="e">
        <v>#REF!</v>
      </c>
      <c r="K14" s="12" t="e">
        <v>#REF!</v>
      </c>
      <c r="L14" s="124" t="e">
        <v>#REF!</v>
      </c>
      <c r="M14" s="12" t="e">
        <v>#REF!</v>
      </c>
      <c r="N14" s="12" t="e">
        <v>#REF!</v>
      </c>
      <c r="O14" s="12"/>
      <c r="P14" s="145" t="e">
        <v>#REF!</v>
      </c>
      <c r="Q14" s="145" t="e">
        <v>#REF!</v>
      </c>
      <c r="R14" s="145" t="e">
        <v>#REF!</v>
      </c>
      <c r="S14" s="145" t="e">
        <v>#REF!</v>
      </c>
      <c r="T14" s="145" t="e">
        <v>#REF!</v>
      </c>
      <c r="U14" s="145" t="e">
        <v>#REF!</v>
      </c>
      <c r="V14" s="145" t="e">
        <v>#REF!</v>
      </c>
      <c r="W14" s="145" t="e">
        <v>#REF!</v>
      </c>
      <c r="X14" s="145" t="e">
        <v>#REF!</v>
      </c>
      <c r="Y14" s="145" t="e">
        <v>#REF!</v>
      </c>
      <c r="Z14" s="145" t="e">
        <v>#REF!</v>
      </c>
      <c r="AA14" s="145" t="e">
        <v>#REF!</v>
      </c>
    </row>
    <row r="15" spans="1:27" s="30" customFormat="1" ht="12.95" customHeight="1" x14ac:dyDescent="0.2">
      <c r="A15" s="101" t="s">
        <v>34</v>
      </c>
      <c r="B15" s="40"/>
      <c r="C15" s="132" t="e">
        <v>#REF!</v>
      </c>
      <c r="D15" s="20" t="e">
        <v>#REF!</v>
      </c>
      <c r="E15" s="132" t="e">
        <v>#REF!</v>
      </c>
      <c r="F15" s="20" t="e">
        <v>#REF!</v>
      </c>
      <c r="G15" s="20" t="e">
        <v>#REF!</v>
      </c>
      <c r="H15" s="144"/>
      <c r="I15" s="65"/>
      <c r="J15" s="132" t="e">
        <v>#REF!</v>
      </c>
      <c r="K15" s="20" t="e">
        <v>#REF!</v>
      </c>
      <c r="L15" s="132" t="e">
        <v>#REF!</v>
      </c>
      <c r="M15" s="20" t="e">
        <v>#REF!</v>
      </c>
      <c r="N15" s="20" t="e">
        <v>#REF!</v>
      </c>
      <c r="O15" s="144"/>
      <c r="P15" s="145" t="e">
        <v>#REF!</v>
      </c>
      <c r="Q15" s="145" t="e">
        <v>#REF!</v>
      </c>
      <c r="R15" s="145" t="e">
        <v>#REF!</v>
      </c>
      <c r="S15" s="145" t="e">
        <v>#REF!</v>
      </c>
      <c r="T15" s="145" t="e">
        <v>#REF!</v>
      </c>
      <c r="U15" s="145" t="e">
        <v>#REF!</v>
      </c>
      <c r="V15" s="145" t="e">
        <v>#REF!</v>
      </c>
      <c r="W15" s="145" t="e">
        <v>#REF!</v>
      </c>
      <c r="X15" s="145" t="e">
        <v>#REF!</v>
      </c>
      <c r="Y15" s="145" t="e">
        <v>#REF!</v>
      </c>
      <c r="Z15" s="145" t="e">
        <v>#REF!</v>
      </c>
      <c r="AA15" s="145" t="e">
        <v>#REF!</v>
      </c>
    </row>
    <row r="16" spans="1:27" s="30" customFormat="1" ht="12.95" customHeight="1" x14ac:dyDescent="0.2">
      <c r="A16" s="102" t="s">
        <v>35</v>
      </c>
      <c r="B16" s="40"/>
      <c r="C16" s="124" t="e">
        <v>#REF!</v>
      </c>
      <c r="D16" s="12" t="e">
        <v>#REF!</v>
      </c>
      <c r="E16" s="124" t="e">
        <v>#REF!</v>
      </c>
      <c r="F16" s="12" t="e">
        <v>#REF!</v>
      </c>
      <c r="G16" s="12" t="e">
        <v>#REF!</v>
      </c>
      <c r="H16" s="12" t="e">
        <v>#REF!</v>
      </c>
      <c r="I16" s="28"/>
      <c r="J16" s="124" t="e">
        <v>#REF!</v>
      </c>
      <c r="K16" s="12" t="e">
        <v>#REF!</v>
      </c>
      <c r="L16" s="124" t="e">
        <v>#REF!</v>
      </c>
      <c r="M16" s="12" t="e">
        <v>#REF!</v>
      </c>
      <c r="N16" s="12" t="e">
        <v>#REF!</v>
      </c>
      <c r="O16" s="12" t="e">
        <v>#REF!</v>
      </c>
      <c r="P16" s="145" t="e">
        <v>#REF!</v>
      </c>
      <c r="Q16" s="145" t="e">
        <v>#REF!</v>
      </c>
      <c r="R16" s="145" t="e">
        <v>#REF!</v>
      </c>
      <c r="S16" s="145" t="e">
        <v>#REF!</v>
      </c>
      <c r="T16" s="145" t="e">
        <v>#REF!</v>
      </c>
      <c r="U16" s="145" t="e">
        <v>#REF!</v>
      </c>
      <c r="V16" s="145" t="e">
        <v>#REF!</v>
      </c>
      <c r="W16" s="145" t="e">
        <v>#REF!</v>
      </c>
      <c r="X16" s="145" t="e">
        <v>#REF!</v>
      </c>
      <c r="Y16" s="145" t="e">
        <v>#REF!</v>
      </c>
      <c r="Z16" s="145" t="e">
        <v>#REF!</v>
      </c>
      <c r="AA16" s="145" t="e">
        <v>#REF!</v>
      </c>
    </row>
    <row r="17" spans="1:27" s="30" customFormat="1" ht="12.95" customHeight="1" thickBot="1" x14ac:dyDescent="0.25">
      <c r="A17" s="103" t="s">
        <v>36</v>
      </c>
      <c r="B17" s="57"/>
      <c r="C17" s="127" t="e">
        <v>#REF!</v>
      </c>
      <c r="D17" s="81" t="e">
        <v>#REF!</v>
      </c>
      <c r="E17" s="127" t="e">
        <v>#REF!</v>
      </c>
      <c r="F17" s="114" t="e">
        <v>#REF!</v>
      </c>
      <c r="G17" s="82" t="e">
        <v>#REF!</v>
      </c>
      <c r="H17" s="82"/>
      <c r="I17" s="60"/>
      <c r="J17" s="127" t="e">
        <v>#REF!</v>
      </c>
      <c r="K17" s="81" t="e">
        <v>#REF!</v>
      </c>
      <c r="L17" s="127" t="e">
        <v>#REF!</v>
      </c>
      <c r="M17" s="114" t="e">
        <v>#REF!</v>
      </c>
      <c r="N17" s="82" t="e">
        <v>#REF!</v>
      </c>
      <c r="O17" s="82"/>
      <c r="P17" s="145" t="e">
        <v>#REF!</v>
      </c>
      <c r="Q17" s="145" t="e">
        <v>#REF!</v>
      </c>
      <c r="R17" s="145" t="e">
        <v>#REF!</v>
      </c>
      <c r="S17" s="145" t="e">
        <v>#REF!</v>
      </c>
      <c r="T17" s="145" t="e">
        <v>#REF!</v>
      </c>
      <c r="U17" s="145" t="e">
        <v>#REF!</v>
      </c>
      <c r="V17" s="145" t="e">
        <v>#REF!</v>
      </c>
      <c r="W17" s="145" t="e">
        <v>#REF!</v>
      </c>
      <c r="X17" s="145" t="e">
        <v>#REF!</v>
      </c>
      <c r="Y17" s="145" t="e">
        <v>#REF!</v>
      </c>
      <c r="Z17" s="145" t="e">
        <v>#REF!</v>
      </c>
      <c r="AA17" s="145" t="e">
        <v>#REF!</v>
      </c>
    </row>
    <row r="18" spans="1:27" s="30" customFormat="1" ht="11.1" customHeight="1" x14ac:dyDescent="0.2">
      <c r="A18" s="104"/>
      <c r="B18" s="40"/>
      <c r="C18" s="83"/>
      <c r="D18" s="17"/>
      <c r="E18" s="83"/>
      <c r="F18" s="18"/>
      <c r="G18" s="84"/>
      <c r="H18" s="84"/>
      <c r="I18" s="40"/>
      <c r="J18" s="75"/>
      <c r="K18" s="55"/>
      <c r="L18" s="75"/>
      <c r="M18" s="76"/>
      <c r="N18" s="77"/>
      <c r="O18" s="77"/>
      <c r="P18" s="145" t="e">
        <v>#REF!</v>
      </c>
      <c r="Q18" s="145" t="e">
        <v>#REF!</v>
      </c>
      <c r="R18" s="145" t="e">
        <v>#REF!</v>
      </c>
      <c r="S18" s="145" t="e">
        <v>#REF!</v>
      </c>
      <c r="T18" s="145" t="e">
        <v>#REF!</v>
      </c>
      <c r="U18" s="145" t="e">
        <v>#REF!</v>
      </c>
      <c r="V18" s="145" t="e">
        <v>#REF!</v>
      </c>
      <c r="W18" s="145" t="e">
        <v>#REF!</v>
      </c>
      <c r="X18" s="145" t="e">
        <v>#REF!</v>
      </c>
      <c r="Y18" s="145" t="e">
        <v>#REF!</v>
      </c>
      <c r="Z18" s="145" t="e">
        <v>#REF!</v>
      </c>
      <c r="AA18" s="145" t="e">
        <v>#REF!</v>
      </c>
    </row>
    <row r="19" spans="1:27" s="30" customFormat="1" ht="15" customHeight="1" x14ac:dyDescent="0.2">
      <c r="A19" s="71" t="s">
        <v>37</v>
      </c>
      <c r="B19" s="24"/>
      <c r="C19" s="73"/>
      <c r="D19" s="73"/>
      <c r="E19" s="73"/>
      <c r="F19" s="56"/>
      <c r="G19" s="56"/>
      <c r="H19" s="56"/>
      <c r="I19" s="44"/>
      <c r="J19" s="78"/>
      <c r="K19" s="78"/>
      <c r="L19" s="79"/>
      <c r="M19" s="80"/>
      <c r="N19" s="80"/>
      <c r="O19" s="80"/>
      <c r="P19" s="145" t="e">
        <v>#REF!</v>
      </c>
      <c r="Q19" s="145" t="e">
        <v>#REF!</v>
      </c>
      <c r="R19" s="145" t="e">
        <v>#REF!</v>
      </c>
      <c r="S19" s="145" t="e">
        <v>#REF!</v>
      </c>
      <c r="T19" s="145" t="e">
        <v>#REF!</v>
      </c>
      <c r="U19" s="145" t="e">
        <v>#REF!</v>
      </c>
      <c r="V19" s="145" t="e">
        <v>#REF!</v>
      </c>
      <c r="W19" s="145" t="e">
        <v>#REF!</v>
      </c>
      <c r="X19" s="145" t="e">
        <v>#REF!</v>
      </c>
      <c r="Y19" s="145" t="e">
        <v>#REF!</v>
      </c>
      <c r="Z19" s="145" t="e">
        <v>#REF!</v>
      </c>
      <c r="AA19" s="145" t="e">
        <v>#REF!</v>
      </c>
    </row>
    <row r="20" spans="1:27" s="30" customFormat="1" ht="12.95" customHeight="1" x14ac:dyDescent="0.2">
      <c r="A20" s="113" t="s">
        <v>38</v>
      </c>
      <c r="B20" s="61"/>
      <c r="C20" s="136" t="e">
        <v>#REF!</v>
      </c>
      <c r="D20" s="137"/>
      <c r="E20" s="136" t="e">
        <v>#REF!</v>
      </c>
      <c r="F20" s="86"/>
      <c r="G20" s="138" t="e">
        <v>#REF!</v>
      </c>
      <c r="H20" s="138"/>
      <c r="I20" s="62"/>
      <c r="J20" s="88" t="e">
        <v>#REF!</v>
      </c>
      <c r="K20" s="108"/>
      <c r="L20" s="88" t="e">
        <v>#REF!</v>
      </c>
      <c r="M20" s="85"/>
      <c r="N20" s="90" t="e">
        <v>#REF!</v>
      </c>
      <c r="O20" s="109"/>
      <c r="P20" s="145" t="e">
        <v>#REF!</v>
      </c>
      <c r="Q20" s="145" t="e">
        <v>#REF!</v>
      </c>
      <c r="R20" s="145" t="e">
        <v>#REF!</v>
      </c>
      <c r="S20" s="145" t="e">
        <v>#REF!</v>
      </c>
      <c r="T20" s="145" t="e">
        <v>#REF!</v>
      </c>
      <c r="U20" s="145" t="e">
        <v>#REF!</v>
      </c>
      <c r="V20" s="145" t="e">
        <v>#REF!</v>
      </c>
      <c r="W20" s="145" t="e">
        <v>#REF!</v>
      </c>
      <c r="X20" s="145" t="e">
        <v>#REF!</v>
      </c>
      <c r="Y20" s="145" t="e">
        <v>#REF!</v>
      </c>
      <c r="Z20" s="145" t="e">
        <v>#REF!</v>
      </c>
      <c r="AA20" s="145" t="e">
        <v>#REF!</v>
      </c>
    </row>
    <row r="21" spans="1:27" s="30" customFormat="1" ht="12.95" customHeight="1" x14ac:dyDescent="0.2">
      <c r="A21" s="47" t="s">
        <v>39</v>
      </c>
      <c r="B21" s="63"/>
      <c r="C21" s="115"/>
      <c r="D21" s="86"/>
      <c r="E21" s="115"/>
      <c r="F21" s="86"/>
      <c r="G21" s="87">
        <v>13.537117903930129</v>
      </c>
      <c r="H21" s="87"/>
      <c r="I21" s="41"/>
      <c r="J21" s="116"/>
      <c r="K21" s="116"/>
      <c r="L21" s="116"/>
      <c r="M21" s="116"/>
      <c r="N21" s="116"/>
      <c r="O21" s="116"/>
      <c r="P21" s="145" t="e">
        <v>#REF!</v>
      </c>
      <c r="Q21" s="145" t="e">
        <v>#REF!</v>
      </c>
      <c r="R21" s="145" t="e">
        <v>#REF!</v>
      </c>
      <c r="S21" s="145" t="e">
        <v>#REF!</v>
      </c>
      <c r="T21" s="145" t="e">
        <v>#REF!</v>
      </c>
      <c r="U21" s="145" t="e">
        <v>#REF!</v>
      </c>
      <c r="V21" s="145" t="e">
        <v>#REF!</v>
      </c>
      <c r="W21" s="145" t="e">
        <v>#REF!</v>
      </c>
      <c r="X21" s="145" t="e">
        <v>#REF!</v>
      </c>
      <c r="Y21" s="145" t="e">
        <v>#REF!</v>
      </c>
      <c r="Z21" s="145" t="e">
        <v>#REF!</v>
      </c>
      <c r="AA21" s="145" t="e">
        <v>#REF!</v>
      </c>
    </row>
    <row r="22" spans="1:27" s="30" customFormat="1" ht="12.95" customHeight="1" x14ac:dyDescent="0.2">
      <c r="A22" s="110" t="s">
        <v>40</v>
      </c>
      <c r="B22" s="63"/>
      <c r="C22" s="88" t="e">
        <v>#REF!</v>
      </c>
      <c r="D22" s="89"/>
      <c r="E22" s="88" t="e">
        <v>#REF!</v>
      </c>
      <c r="F22" s="89"/>
      <c r="G22" s="90" t="e">
        <v>#REF!</v>
      </c>
      <c r="H22" s="90"/>
      <c r="I22" s="41"/>
      <c r="J22" s="134"/>
      <c r="K22" s="86"/>
      <c r="L22" s="134"/>
      <c r="M22" s="86"/>
      <c r="N22" s="92"/>
      <c r="O22" s="92"/>
      <c r="P22" s="145" t="e">
        <v>#REF!</v>
      </c>
      <c r="Q22" s="145" t="e">
        <v>#REF!</v>
      </c>
      <c r="R22" s="145" t="e">
        <v>#REF!</v>
      </c>
      <c r="S22" s="145" t="e">
        <v>#REF!</v>
      </c>
      <c r="T22" s="145" t="e">
        <v>#REF!</v>
      </c>
      <c r="U22" s="145" t="e">
        <v>#REF!</v>
      </c>
      <c r="V22" s="145" t="e">
        <v>#REF!</v>
      </c>
      <c r="W22" s="145" t="e">
        <v>#REF!</v>
      </c>
      <c r="X22" s="145" t="e">
        <v>#REF!</v>
      </c>
      <c r="Y22" s="145" t="e">
        <v>#REF!</v>
      </c>
      <c r="Z22" s="145" t="e">
        <v>#REF!</v>
      </c>
      <c r="AA22" s="145" t="e">
        <v>#REF!</v>
      </c>
    </row>
    <row r="23" spans="1:27" s="30" customFormat="1" x14ac:dyDescent="0.2">
      <c r="A23" s="111" t="s">
        <v>41</v>
      </c>
      <c r="B23" s="63"/>
      <c r="C23" s="129" t="e">
        <v>#REF!</v>
      </c>
      <c r="D23" s="91"/>
      <c r="E23" s="129" t="e">
        <v>#REF!</v>
      </c>
      <c r="F23" s="91"/>
      <c r="G23" s="92" t="e">
        <v>#REF!</v>
      </c>
      <c r="H23" s="92"/>
      <c r="I23" s="41"/>
      <c r="J23" s="129"/>
      <c r="K23" s="91"/>
      <c r="L23" s="129"/>
      <c r="M23" s="91"/>
      <c r="N23" s="92"/>
      <c r="O23" s="92"/>
      <c r="P23" s="145" t="e">
        <v>#REF!</v>
      </c>
      <c r="Q23" s="145" t="e">
        <v>#REF!</v>
      </c>
      <c r="R23" s="145" t="e">
        <v>#REF!</v>
      </c>
      <c r="S23" s="145" t="e">
        <v>#REF!</v>
      </c>
      <c r="T23" s="145" t="e">
        <v>#REF!</v>
      </c>
      <c r="U23" s="145" t="e">
        <v>#REF!</v>
      </c>
      <c r="V23" s="145" t="e">
        <v>#REF!</v>
      </c>
      <c r="W23" s="145" t="e">
        <v>#REF!</v>
      </c>
      <c r="X23" s="145" t="e">
        <v>#REF!</v>
      </c>
      <c r="Y23" s="145" t="e">
        <v>#REF!</v>
      </c>
      <c r="Z23" s="145" t="e">
        <v>#REF!</v>
      </c>
      <c r="AA23" s="145" t="e">
        <v>#REF!</v>
      </c>
    </row>
    <row r="24" spans="1:27" s="30" customFormat="1" ht="12.95" customHeight="1" x14ac:dyDescent="0.2">
      <c r="A24" s="110" t="s">
        <v>42</v>
      </c>
      <c r="B24" s="63"/>
      <c r="C24" s="88" t="e">
        <v>#REF!</v>
      </c>
      <c r="D24" s="89"/>
      <c r="E24" s="88" t="e">
        <v>#REF!</v>
      </c>
      <c r="F24" s="89"/>
      <c r="G24" s="90" t="e">
        <v>#REF!</v>
      </c>
      <c r="H24" s="90"/>
      <c r="I24" s="62"/>
      <c r="J24" s="134"/>
      <c r="K24" s="86"/>
      <c r="L24" s="134"/>
      <c r="M24" s="86"/>
      <c r="N24" s="92"/>
      <c r="O24" s="92"/>
      <c r="P24" s="145" t="e">
        <v>#REF!</v>
      </c>
      <c r="Q24" s="145" t="e">
        <v>#REF!</v>
      </c>
      <c r="R24" s="145" t="e">
        <v>#REF!</v>
      </c>
      <c r="S24" s="145" t="e">
        <v>#REF!</v>
      </c>
      <c r="T24" s="145" t="e">
        <v>#REF!</v>
      </c>
      <c r="U24" s="145" t="e">
        <v>#REF!</v>
      </c>
      <c r="V24" s="145" t="e">
        <v>#REF!</v>
      </c>
      <c r="W24" s="145" t="e">
        <v>#REF!</v>
      </c>
      <c r="X24" s="145" t="e">
        <v>#REF!</v>
      </c>
      <c r="Y24" s="145" t="e">
        <v>#REF!</v>
      </c>
      <c r="Z24" s="145" t="e">
        <v>#REF!</v>
      </c>
      <c r="AA24" s="145" t="e">
        <v>#REF!</v>
      </c>
    </row>
    <row r="25" spans="1:27" s="30" customFormat="1" ht="12.95" customHeight="1" x14ac:dyDescent="0.2">
      <c r="A25" s="47"/>
      <c r="B25" s="63"/>
      <c r="C25" s="129"/>
      <c r="D25" s="93"/>
      <c r="E25" s="129"/>
      <c r="F25" s="94"/>
      <c r="G25" s="46"/>
      <c r="H25" s="46"/>
      <c r="I25" s="62"/>
      <c r="J25" s="116"/>
      <c r="K25" s="116"/>
      <c r="L25" s="116"/>
      <c r="M25" s="116"/>
      <c r="N25" s="116"/>
      <c r="O25" s="116"/>
      <c r="P25" s="145" t="e">
        <v>#REF!</v>
      </c>
      <c r="Q25" s="145" t="e">
        <v>#REF!</v>
      </c>
      <c r="R25" s="145" t="e">
        <v>#REF!</v>
      </c>
      <c r="S25" s="145" t="e">
        <v>#REF!</v>
      </c>
      <c r="T25" s="145" t="e">
        <v>#REF!</v>
      </c>
      <c r="U25" s="145" t="e">
        <v>#REF!</v>
      </c>
      <c r="V25" s="145" t="e">
        <v>#REF!</v>
      </c>
      <c r="W25" s="145" t="e">
        <v>#REF!</v>
      </c>
      <c r="X25" s="145" t="e">
        <v>#REF!</v>
      </c>
      <c r="Y25" s="145" t="e">
        <v>#REF!</v>
      </c>
      <c r="Z25" s="145" t="e">
        <v>#REF!</v>
      </c>
      <c r="AA25" s="145" t="e">
        <v>#REF!</v>
      </c>
    </row>
    <row r="26" spans="1:27" s="30" customFormat="1" ht="12.95" customHeight="1" x14ac:dyDescent="0.2">
      <c r="A26" s="105" t="s">
        <v>43</v>
      </c>
      <c r="B26" s="61"/>
      <c r="C26" s="133"/>
      <c r="D26" s="93"/>
      <c r="E26" s="133"/>
      <c r="F26" s="93"/>
      <c r="G26" s="91"/>
      <c r="H26" s="91"/>
      <c r="I26" s="62"/>
      <c r="J26" s="116"/>
      <c r="K26" s="116"/>
      <c r="L26" s="116"/>
      <c r="M26" s="116"/>
      <c r="N26" s="116"/>
      <c r="O26" s="116"/>
      <c r="P26" s="145" t="e">
        <v>#REF!</v>
      </c>
      <c r="Q26" s="145" t="e">
        <v>#REF!</v>
      </c>
      <c r="R26" s="145" t="e">
        <v>#REF!</v>
      </c>
      <c r="S26" s="145" t="e">
        <v>#REF!</v>
      </c>
      <c r="T26" s="145" t="e">
        <v>#REF!</v>
      </c>
      <c r="U26" s="145" t="e">
        <v>#REF!</v>
      </c>
      <c r="V26" s="145" t="e">
        <v>#REF!</v>
      </c>
      <c r="W26" s="145" t="e">
        <v>#REF!</v>
      </c>
      <c r="X26" s="145" t="e">
        <v>#REF!</v>
      </c>
      <c r="Y26" s="145" t="e">
        <v>#REF!</v>
      </c>
      <c r="Z26" s="145" t="e">
        <v>#REF!</v>
      </c>
      <c r="AA26" s="145" t="e">
        <v>#REF!</v>
      </c>
    </row>
    <row r="27" spans="1:27" s="30" customFormat="1" ht="12.95" customHeight="1" x14ac:dyDescent="0.2">
      <c r="A27" s="110" t="s">
        <v>44</v>
      </c>
      <c r="B27" s="61"/>
      <c r="C27" s="14" t="e">
        <v>#REF!</v>
      </c>
      <c r="D27" s="12"/>
      <c r="E27" s="14" t="e">
        <v>#REF!</v>
      </c>
      <c r="F27" s="12"/>
      <c r="G27" s="12" t="e">
        <v>#REF!</v>
      </c>
      <c r="H27" s="12"/>
      <c r="I27" s="62"/>
      <c r="J27" s="14" t="e">
        <v>#REF!</v>
      </c>
      <c r="K27" s="12"/>
      <c r="L27" s="14" t="e">
        <v>#REF!</v>
      </c>
      <c r="M27" s="12"/>
      <c r="N27" s="12" t="e">
        <v>#REF!</v>
      </c>
      <c r="O27" s="12"/>
      <c r="P27" s="145" t="e">
        <v>#REF!</v>
      </c>
      <c r="Q27" s="145" t="e">
        <v>#REF!</v>
      </c>
      <c r="R27" s="145" t="e">
        <v>#REF!</v>
      </c>
      <c r="S27" s="145" t="e">
        <v>#REF!</v>
      </c>
      <c r="T27" s="145" t="e">
        <v>#REF!</v>
      </c>
      <c r="U27" s="145" t="e">
        <v>#REF!</v>
      </c>
      <c r="V27" s="145" t="e">
        <v>#REF!</v>
      </c>
      <c r="W27" s="145" t="e">
        <v>#REF!</v>
      </c>
      <c r="X27" s="145" t="e">
        <v>#REF!</v>
      </c>
      <c r="Y27" s="145" t="e">
        <v>#REF!</v>
      </c>
      <c r="Z27" s="145" t="e">
        <v>#REF!</v>
      </c>
      <c r="AA27" s="145" t="e">
        <v>#REF!</v>
      </c>
    </row>
    <row r="28" spans="1:27" s="30" customFormat="1" ht="12.95" customHeight="1" x14ac:dyDescent="0.2">
      <c r="A28" s="111" t="s">
        <v>45</v>
      </c>
      <c r="B28" s="63"/>
      <c r="C28" s="130" t="e">
        <v>#REF!</v>
      </c>
      <c r="D28" s="46"/>
      <c r="E28" s="130" t="e">
        <v>#REF!</v>
      </c>
      <c r="F28" s="46"/>
      <c r="G28" s="46" t="e">
        <v>#REF!</v>
      </c>
      <c r="H28" s="46"/>
      <c r="I28" s="62"/>
      <c r="J28" s="130" t="e">
        <v>#REF!</v>
      </c>
      <c r="K28" s="46"/>
      <c r="L28" s="130" t="e">
        <v>#REF!</v>
      </c>
      <c r="M28" s="46"/>
      <c r="N28" s="46" t="e">
        <v>#REF!</v>
      </c>
      <c r="O28" s="46"/>
      <c r="P28" s="145" t="e">
        <v>#REF!</v>
      </c>
      <c r="Q28" s="145" t="e">
        <v>#REF!</v>
      </c>
      <c r="R28" s="145" t="e">
        <v>#REF!</v>
      </c>
      <c r="S28" s="145" t="e">
        <v>#REF!</v>
      </c>
      <c r="T28" s="145" t="e">
        <v>#REF!</v>
      </c>
      <c r="U28" s="145" t="e">
        <v>#REF!</v>
      </c>
      <c r="V28" s="145" t="e">
        <v>#REF!</v>
      </c>
      <c r="W28" s="145" t="e">
        <v>#REF!</v>
      </c>
      <c r="X28" s="145" t="e">
        <v>#REF!</v>
      </c>
      <c r="Y28" s="145" t="e">
        <v>#REF!</v>
      </c>
      <c r="Z28" s="145" t="e">
        <v>#REF!</v>
      </c>
      <c r="AA28" s="145" t="e">
        <v>#REF!</v>
      </c>
    </row>
    <row r="29" spans="1:27" s="30" customFormat="1" ht="12.95" customHeight="1" thickBot="1" x14ac:dyDescent="0.25">
      <c r="A29" s="112" t="s">
        <v>46</v>
      </c>
      <c r="B29" s="72"/>
      <c r="C29" s="131" t="e">
        <v>#REF!</v>
      </c>
      <c r="D29" s="23"/>
      <c r="E29" s="131" t="e">
        <v>#REF!</v>
      </c>
      <c r="F29" s="23"/>
      <c r="G29" s="23" t="e">
        <v>#REF!</v>
      </c>
      <c r="H29" s="12"/>
      <c r="I29" s="62"/>
      <c r="J29" s="131" t="e">
        <v>#REF!</v>
      </c>
      <c r="K29" s="23"/>
      <c r="L29" s="131" t="e">
        <v>#REF!</v>
      </c>
      <c r="M29" s="23"/>
      <c r="N29" s="23" t="e">
        <v>#REF!</v>
      </c>
      <c r="O29" s="12"/>
      <c r="P29" s="145" t="e">
        <v>#REF!</v>
      </c>
      <c r="Q29" s="145" t="e">
        <v>#REF!</v>
      </c>
      <c r="R29" s="145" t="e">
        <v>#REF!</v>
      </c>
      <c r="S29" s="145" t="e">
        <v>#REF!</v>
      </c>
      <c r="T29" s="145" t="e">
        <v>#REF!</v>
      </c>
      <c r="U29" s="145" t="e">
        <v>#REF!</v>
      </c>
      <c r="V29" s="145" t="e">
        <v>#REF!</v>
      </c>
      <c r="W29" s="145" t="e">
        <v>#REF!</v>
      </c>
      <c r="X29" s="145" t="e">
        <v>#REF!</v>
      </c>
      <c r="Y29" s="145" t="e">
        <v>#REF!</v>
      </c>
      <c r="Z29" s="145" t="e">
        <v>#REF!</v>
      </c>
      <c r="AA29" s="145" t="e">
        <v>#REF!</v>
      </c>
    </row>
    <row r="30" spans="1:27" s="42" customFormat="1" ht="11.1" customHeight="1" x14ac:dyDescent="0.2">
      <c r="A30" s="47"/>
      <c r="B30" s="30"/>
      <c r="C30" s="29"/>
      <c r="D30" s="29"/>
      <c r="E30" s="44"/>
      <c r="F30" s="44"/>
      <c r="G30" s="44"/>
      <c r="H30" s="44"/>
      <c r="I30" s="44"/>
      <c r="J30" s="116"/>
      <c r="K30" s="116"/>
      <c r="L30" s="116"/>
      <c r="M30" s="116"/>
      <c r="N30" s="116"/>
      <c r="O30" s="116"/>
      <c r="P30" s="41"/>
      <c r="Q30" s="41"/>
      <c r="R30" s="41"/>
    </row>
    <row r="31" spans="1:27" s="30" customFormat="1" ht="11.1" customHeight="1" x14ac:dyDescent="0.2">
      <c r="A31" s="106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27" s="30" customFormat="1" ht="14.25" customHeight="1" x14ac:dyDescent="0.2">
      <c r="A32" s="743" t="s">
        <v>47</v>
      </c>
      <c r="B32" s="743"/>
      <c r="C32" s="743"/>
      <c r="D32" s="743"/>
      <c r="E32" s="743"/>
      <c r="F32" s="743"/>
      <c r="G32" s="743"/>
      <c r="H32" s="743"/>
      <c r="I32" s="743"/>
      <c r="J32" s="743"/>
      <c r="K32" s="743"/>
      <c r="L32" s="743"/>
      <c r="M32" s="743"/>
      <c r="N32" s="743"/>
      <c r="O32" s="142"/>
    </row>
    <row r="33" spans="1:19" s="30" customFormat="1" ht="11.1" customHeight="1" x14ac:dyDescent="0.2">
      <c r="A33" s="741" t="s">
        <v>48</v>
      </c>
      <c r="B33" s="741"/>
      <c r="C33" s="741"/>
      <c r="D33" s="741"/>
      <c r="E33" s="741"/>
      <c r="F33" s="741"/>
      <c r="G33" s="741"/>
      <c r="H33" s="741"/>
      <c r="I33" s="741"/>
      <c r="J33" s="741"/>
      <c r="K33" s="741"/>
      <c r="L33" s="741"/>
      <c r="M33" s="741"/>
      <c r="N33" s="741"/>
    </row>
    <row r="34" spans="1:19" s="30" customFormat="1" ht="11.1" customHeight="1" x14ac:dyDescent="0.2">
      <c r="A34" s="107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146" t="e">
        <f>+SUM(C10:C12)</f>
        <v>#REF!</v>
      </c>
      <c r="Q34" s="147"/>
      <c r="R34" s="146" t="e">
        <f>+SUM(E10:E12)</f>
        <v>#REF!</v>
      </c>
      <c r="S34" s="148" t="e">
        <f>+P34/R34-1</f>
        <v>#REF!</v>
      </c>
    </row>
    <row r="35" spans="1:19" s="30" customFormat="1" ht="11.1" customHeight="1" x14ac:dyDescent="0.2">
      <c r="A35" s="48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  <row r="36" spans="1:19" x14ac:dyDescent="0.2">
      <c r="J36" s="58"/>
      <c r="K36" s="35"/>
    </row>
    <row r="37" spans="1:19" x14ac:dyDescent="0.2">
      <c r="M37" s="59"/>
      <c r="N37" s="59"/>
      <c r="O37" s="59"/>
    </row>
  </sheetData>
  <mergeCells count="7">
    <mergeCell ref="A1:N1"/>
    <mergeCell ref="A2:N2"/>
    <mergeCell ref="A33:N33"/>
    <mergeCell ref="A3:O3"/>
    <mergeCell ref="A32:N32"/>
    <mergeCell ref="J5:N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>
    <oddFooter>&amp;L_x000D_&amp;1#&amp;"Aptos"&amp;14&amp;K000000 Interna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57"/>
  <sheetViews>
    <sheetView showGridLines="0" topLeftCell="A23" zoomScale="118" zoomScaleNormal="100" zoomScaleSheetLayoutView="100" workbookViewId="0">
      <pane xSplit="1" topLeftCell="B1" activePane="topRight" state="frozen"/>
      <selection activeCell="A3" sqref="A3"/>
      <selection pane="topRight" activeCell="A42" sqref="A42:H54"/>
    </sheetView>
  </sheetViews>
  <sheetFormatPr baseColWidth="10" defaultColWidth="9.85546875" defaultRowHeight="15.75" x14ac:dyDescent="0.2"/>
  <cols>
    <col min="1" max="1" width="42" style="27" customWidth="1"/>
    <col min="2" max="2" width="1.7109375" style="27" customWidth="1"/>
    <col min="3" max="6" width="7.7109375" style="54" customWidth="1"/>
    <col min="7" max="7" width="11.140625" style="54" customWidth="1"/>
    <col min="8" max="8" width="12.5703125" style="54" customWidth="1"/>
    <col min="9" max="9" width="2.7109375" style="27" hidden="1" customWidth="1"/>
    <col min="10" max="13" width="8.7109375" style="27" hidden="1" customWidth="1"/>
    <col min="14" max="14" width="11.140625" style="27" hidden="1" customWidth="1"/>
    <col min="15" max="15" width="12.5703125" style="27" hidden="1" customWidth="1"/>
    <col min="16" max="16384" width="9.85546875" style="27"/>
  </cols>
  <sheetData>
    <row r="1" spans="1:16" s="3" customFormat="1" ht="12" customHeight="1" x14ac:dyDescent="0.2">
      <c r="A1" s="747" t="s">
        <v>49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</row>
    <row r="2" spans="1:16" s="3" customFormat="1" ht="15.75" customHeight="1" x14ac:dyDescent="0.3">
      <c r="A2" s="747" t="s">
        <v>50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650"/>
    </row>
    <row r="3" spans="1:16" s="3" customFormat="1" ht="11.1" customHeight="1" x14ac:dyDescent="0.2">
      <c r="A3" s="746" t="s">
        <v>51</v>
      </c>
      <c r="B3" s="746"/>
      <c r="C3" s="746"/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656"/>
    </row>
    <row r="4" spans="1:16" s="3" customFormat="1" ht="10.5" customHeight="1" x14ac:dyDescent="0.2">
      <c r="A4" s="5"/>
      <c r="B4" s="2"/>
      <c r="C4" s="4"/>
      <c r="D4" s="4"/>
      <c r="E4" s="4"/>
      <c r="F4" s="4"/>
      <c r="G4" s="4"/>
      <c r="H4" s="4"/>
      <c r="J4" s="644"/>
      <c r="K4" s="644"/>
      <c r="L4" s="645"/>
    </row>
    <row r="5" spans="1:16" s="3" customFormat="1" ht="15" customHeight="1" x14ac:dyDescent="0.3">
      <c r="A5" s="6"/>
      <c r="B5" s="7"/>
      <c r="C5" s="745" t="s">
        <v>224</v>
      </c>
      <c r="D5" s="745"/>
      <c r="E5" s="745"/>
      <c r="F5" s="745"/>
      <c r="G5" s="745"/>
      <c r="H5" s="745"/>
      <c r="J5" s="745" t="s">
        <v>229</v>
      </c>
      <c r="K5" s="745"/>
      <c r="L5" s="745"/>
      <c r="M5" s="745"/>
      <c r="N5" s="745"/>
      <c r="O5" s="745"/>
    </row>
    <row r="6" spans="1:16" s="3" customFormat="1" ht="30.95" customHeight="1" x14ac:dyDescent="0.2">
      <c r="A6" s="19"/>
      <c r="B6" s="8"/>
      <c r="C6" s="432">
        <v>2026</v>
      </c>
      <c r="D6" s="432" t="s">
        <v>53</v>
      </c>
      <c r="E6" s="432">
        <v>2025</v>
      </c>
      <c r="F6" s="432" t="s">
        <v>53</v>
      </c>
      <c r="G6" s="433" t="s">
        <v>54</v>
      </c>
      <c r="H6" s="433" t="s">
        <v>55</v>
      </c>
      <c r="J6" s="432">
        <f>+C6</f>
        <v>2026</v>
      </c>
      <c r="K6" s="432" t="s">
        <v>53</v>
      </c>
      <c r="L6" s="432">
        <f>+E6</f>
        <v>2025</v>
      </c>
      <c r="M6" s="432" t="s">
        <v>53</v>
      </c>
      <c r="N6" s="433" t="s">
        <v>54</v>
      </c>
      <c r="O6" s="433" t="s">
        <v>55</v>
      </c>
    </row>
    <row r="7" spans="1:16" s="3" customFormat="1" ht="15" customHeight="1" x14ac:dyDescent="0.2">
      <c r="A7" s="331" t="s">
        <v>56</v>
      </c>
      <c r="B7" s="61"/>
      <c r="C7" s="332">
        <v>5990.8256996179225</v>
      </c>
      <c r="D7" s="452"/>
      <c r="E7" s="332">
        <v>5921.7966396309757</v>
      </c>
      <c r="F7" s="452"/>
      <c r="G7" s="455">
        <f t="shared" ref="G7:G18" si="0">+C7/E7-1</f>
        <v>1.1656776513563116E-2</v>
      </c>
      <c r="H7" s="261">
        <v>1.1656776513562894E-2</v>
      </c>
      <c r="J7" s="332">
        <v>5990.8256996179225</v>
      </c>
      <c r="K7" s="452"/>
      <c r="L7" s="332">
        <v>5921.7966396309757</v>
      </c>
      <c r="M7" s="452"/>
      <c r="N7" s="455">
        <f t="shared" ref="N7:N15" si="1">+J7/L7-1</f>
        <v>1.1656776513563116E-2</v>
      </c>
      <c r="O7" s="261">
        <v>1.1656776513562894E-2</v>
      </c>
    </row>
    <row r="8" spans="1:16" s="3" customFormat="1" ht="15" customHeight="1" x14ac:dyDescent="0.2">
      <c r="A8" s="456" t="s">
        <v>57</v>
      </c>
      <c r="B8" s="61"/>
      <c r="C8" s="458">
        <v>998.43116006576315</v>
      </c>
      <c r="D8" s="457"/>
      <c r="E8" s="458">
        <v>986.48004508105203</v>
      </c>
      <c r="F8" s="332"/>
      <c r="G8" s="459">
        <f t="shared" si="0"/>
        <v>1.2114907994645874E-2</v>
      </c>
      <c r="H8" s="459">
        <v>1.2114907994645874E-2</v>
      </c>
      <c r="J8" s="458">
        <v>998.43116006576315</v>
      </c>
      <c r="K8" s="457"/>
      <c r="L8" s="458">
        <v>986.48004508105203</v>
      </c>
      <c r="M8" s="332"/>
      <c r="N8" s="459">
        <f t="shared" si="1"/>
        <v>1.2114907994645874E-2</v>
      </c>
      <c r="O8" s="459">
        <v>1.2114907994645874E-2</v>
      </c>
    </row>
    <row r="9" spans="1:16" s="3" customFormat="1" ht="15" customHeight="1" thickBot="1" x14ac:dyDescent="0.25">
      <c r="A9" s="15" t="s">
        <v>58</v>
      </c>
      <c r="B9" s="61"/>
      <c r="C9" s="453">
        <v>68.637142123808928</v>
      </c>
      <c r="D9" s="333"/>
      <c r="E9" s="453">
        <v>68.98964305534254</v>
      </c>
      <c r="F9" s="454"/>
      <c r="G9" s="261">
        <f t="shared" si="0"/>
        <v>-5.1094760883287904E-3</v>
      </c>
      <c r="H9" s="261"/>
      <c r="J9" s="453">
        <v>68.637142123808928</v>
      </c>
      <c r="K9" s="333"/>
      <c r="L9" s="453">
        <v>68.98964305534254</v>
      </c>
      <c r="M9" s="454"/>
      <c r="N9" s="261">
        <f t="shared" si="1"/>
        <v>-5.1094760883287904E-3</v>
      </c>
      <c r="O9" s="261"/>
    </row>
    <row r="10" spans="1:16" s="3" customFormat="1" ht="15" customHeight="1" x14ac:dyDescent="0.2">
      <c r="A10" s="463" t="s">
        <v>59</v>
      </c>
      <c r="B10" s="61"/>
      <c r="C10" s="464">
        <v>70630.524049484942</v>
      </c>
      <c r="D10" s="465"/>
      <c r="E10" s="464">
        <v>70072.962360082252</v>
      </c>
      <c r="F10" s="465"/>
      <c r="G10" s="466">
        <f t="shared" si="0"/>
        <v>7.9568733877348752E-3</v>
      </c>
      <c r="H10" s="466"/>
      <c r="J10" s="464">
        <v>70630.524049484942</v>
      </c>
      <c r="K10" s="465"/>
      <c r="L10" s="464">
        <v>70072.962360082252</v>
      </c>
      <c r="M10" s="465"/>
      <c r="N10" s="466">
        <f t="shared" si="1"/>
        <v>7.9568733877348752E-3</v>
      </c>
      <c r="O10" s="466"/>
    </row>
    <row r="11" spans="1:16" s="3" customFormat="1" ht="15" customHeight="1" thickBot="1" x14ac:dyDescent="0.25">
      <c r="A11" s="436" t="s">
        <v>60</v>
      </c>
      <c r="B11" s="61"/>
      <c r="C11" s="435">
        <v>294.85315134870865</v>
      </c>
      <c r="D11" s="335"/>
      <c r="E11" s="435">
        <v>83.827944166640805</v>
      </c>
      <c r="F11" s="332"/>
      <c r="G11" s="261">
        <f t="shared" si="0"/>
        <v>2.517361117225692</v>
      </c>
      <c r="H11" s="332"/>
      <c r="J11" s="435">
        <v>294.85315134870865</v>
      </c>
      <c r="K11" s="335"/>
      <c r="L11" s="435">
        <v>83.827944166640805</v>
      </c>
      <c r="M11" s="332"/>
      <c r="N11" s="261">
        <f t="shared" si="1"/>
        <v>2.517361117225692</v>
      </c>
      <c r="O11" s="332"/>
    </row>
    <row r="12" spans="1:16" s="3" customFormat="1" ht="15" customHeight="1" thickBot="1" x14ac:dyDescent="0.25">
      <c r="A12" s="331" t="s">
        <v>61</v>
      </c>
      <c r="B12" s="61"/>
      <c r="C12" s="461">
        <v>70925.377200833653</v>
      </c>
      <c r="D12" s="437">
        <f>ABS(+C12/$C$12)</f>
        <v>1</v>
      </c>
      <c r="E12" s="461">
        <v>70156.790304248905</v>
      </c>
      <c r="F12" s="437">
        <f>+ABS(E12/$E$12)</f>
        <v>1</v>
      </c>
      <c r="G12" s="437">
        <f t="shared" si="0"/>
        <v>1.0955274510872304E-2</v>
      </c>
      <c r="H12" s="462">
        <v>6.0056993397524572E-2</v>
      </c>
      <c r="J12" s="461">
        <v>70925.377200833653</v>
      </c>
      <c r="K12" s="437">
        <f>ABS(J12/$J$12)</f>
        <v>1</v>
      </c>
      <c r="L12" s="461">
        <v>70156.790304248905</v>
      </c>
      <c r="M12" s="437">
        <f>+ABS(L12/$L$12)</f>
        <v>1</v>
      </c>
      <c r="N12" s="437">
        <f t="shared" si="1"/>
        <v>1.0955274510872304E-2</v>
      </c>
      <c r="O12" s="462">
        <v>6.0056993397524572E-2</v>
      </c>
    </row>
    <row r="13" spans="1:16" s="3" customFormat="1" ht="15" customHeight="1" thickBot="1" x14ac:dyDescent="0.25">
      <c r="A13" s="440" t="s">
        <v>62</v>
      </c>
      <c r="B13" s="61"/>
      <c r="C13" s="438">
        <v>37670.059131227594</v>
      </c>
      <c r="D13" s="437">
        <f>+ABS(C13/$C$12)</f>
        <v>0.53112243625522548</v>
      </c>
      <c r="E13" s="438">
        <v>38324.456376798058</v>
      </c>
      <c r="F13" s="437">
        <f>+ABS(E13/$E$12)</f>
        <v>0.54626866780245242</v>
      </c>
      <c r="G13" s="437">
        <f t="shared" si="0"/>
        <v>-1.7075186641568152E-2</v>
      </c>
      <c r="H13" s="261"/>
      <c r="J13" s="438">
        <v>37670.059131227594</v>
      </c>
      <c r="K13" s="437">
        <f>ABS(J13/$J$12)</f>
        <v>0.53112243625522548</v>
      </c>
      <c r="L13" s="438">
        <v>38324.456376798058</v>
      </c>
      <c r="M13" s="437">
        <f>+ABS(L13/$L$12)</f>
        <v>0.54626866780245242</v>
      </c>
      <c r="N13" s="437">
        <f t="shared" si="1"/>
        <v>-1.7075186641568152E-2</v>
      </c>
      <c r="O13" s="261"/>
    </row>
    <row r="14" spans="1:16" s="47" customFormat="1" ht="15" customHeight="1" thickBot="1" x14ac:dyDescent="0.25">
      <c r="A14" s="476" t="s">
        <v>15</v>
      </c>
      <c r="B14" s="477"/>
      <c r="C14" s="460">
        <v>33255.318069606052</v>
      </c>
      <c r="D14" s="437">
        <f>+ABS(C14/$C$12)</f>
        <v>0.46887756374477441</v>
      </c>
      <c r="E14" s="460">
        <v>31832.333927450847</v>
      </c>
      <c r="F14" s="437">
        <f>+ABS(E14/$E$12)</f>
        <v>0.45373133219754763</v>
      </c>
      <c r="G14" s="462">
        <f t="shared" si="0"/>
        <v>4.4702475960397114E-2</v>
      </c>
      <c r="H14" s="514">
        <v>9.4863226694027913E-2</v>
      </c>
      <c r="J14" s="460">
        <v>33255.318069606052</v>
      </c>
      <c r="K14" s="437">
        <f>ABS(J14/$J$12)</f>
        <v>0.46887756374477441</v>
      </c>
      <c r="L14" s="460">
        <v>31832.333927450847</v>
      </c>
      <c r="M14" s="437">
        <f>+ABS(L14/$L$12)</f>
        <v>0.45373133219754763</v>
      </c>
      <c r="N14" s="462">
        <f t="shared" si="1"/>
        <v>4.4702475960397114E-2</v>
      </c>
      <c r="O14" s="514">
        <v>9.4863226694027913E-2</v>
      </c>
    </row>
    <row r="15" spans="1:16" s="3" customFormat="1" ht="15" customHeight="1" x14ac:dyDescent="0.2">
      <c r="A15" s="463" t="s">
        <v>63</v>
      </c>
      <c r="B15" s="61"/>
      <c r="C15" s="464">
        <v>24144.920702332991</v>
      </c>
      <c r="D15" s="466">
        <f>+ABS(C15/$C$12)</f>
        <v>0.34042710317865171</v>
      </c>
      <c r="E15" s="464">
        <v>22478.422030994599</v>
      </c>
      <c r="F15" s="466">
        <f>+ABS(E15/$E$12)</f>
        <v>0.32040265715567151</v>
      </c>
      <c r="G15" s="466">
        <f t="shared" si="0"/>
        <v>7.4137707221642257E-2</v>
      </c>
      <c r="H15" s="466"/>
      <c r="J15" s="464">
        <v>24144.920702332991</v>
      </c>
      <c r="K15" s="466">
        <f>ABS(J15/$J$12)</f>
        <v>0.34042710317865171</v>
      </c>
      <c r="L15" s="464">
        <v>22478.422030994599</v>
      </c>
      <c r="M15" s="466">
        <f>+ABS(L15/$L$12)</f>
        <v>0.32040265715567151</v>
      </c>
      <c r="N15" s="466">
        <f t="shared" si="1"/>
        <v>7.4137707221642257E-2</v>
      </c>
      <c r="O15" s="466"/>
    </row>
    <row r="16" spans="1:16" s="3" customFormat="1" ht="15" customHeight="1" x14ac:dyDescent="0.2">
      <c r="A16" s="467" t="s">
        <v>64</v>
      </c>
      <c r="B16" s="61"/>
      <c r="C16" s="468">
        <v>176.00623834065507</v>
      </c>
      <c r="D16" s="459">
        <f>ABS(+C16/$C$12)</f>
        <v>2.4815692956030736E-3</v>
      </c>
      <c r="E16" s="468">
        <v>184.06102656924159</v>
      </c>
      <c r="F16" s="459">
        <v>2.6235668104402192E-3</v>
      </c>
      <c r="G16" s="459">
        <f>C16/E16-1</f>
        <v>-4.3761508770877144E-2</v>
      </c>
      <c r="H16" s="459"/>
      <c r="J16" s="468">
        <v>176.00623834065507</v>
      </c>
      <c r="K16" s="459">
        <f>ABS(J16/$J$12)</f>
        <v>2.4815692956030736E-3</v>
      </c>
      <c r="L16" s="468">
        <v>184.06102656924159</v>
      </c>
      <c r="M16" s="459">
        <v>2.6235668104402192E-3</v>
      </c>
      <c r="N16" s="459" t="s">
        <v>65</v>
      </c>
      <c r="O16" s="459"/>
    </row>
    <row r="17" spans="1:16" s="3" customFormat="1" ht="15" customHeight="1" thickBot="1" x14ac:dyDescent="0.25">
      <c r="A17" s="260" t="s">
        <v>66</v>
      </c>
      <c r="B17" s="61"/>
      <c r="C17" s="318">
        <v>-97.131735249934295</v>
      </c>
      <c r="D17" s="442">
        <v>1.3694919799283438E-3</v>
      </c>
      <c r="E17" s="318">
        <v>-77.859483882073889</v>
      </c>
      <c r="F17" s="261">
        <v>1.1097925595572535E-3</v>
      </c>
      <c r="G17" s="442">
        <f t="shared" si="0"/>
        <v>0.24752606114176401</v>
      </c>
      <c r="H17" s="442"/>
      <c r="J17" s="318">
        <v>-97.131735249934295</v>
      </c>
      <c r="K17" s="442">
        <v>1.3694919799283438E-3</v>
      </c>
      <c r="L17" s="318">
        <v>-77.859483882073889</v>
      </c>
      <c r="M17" s="261">
        <v>1.1097925595572535E-3</v>
      </c>
      <c r="N17" s="442">
        <f>+J17/L17-1</f>
        <v>0.24752606114176401</v>
      </c>
      <c r="O17" s="442"/>
    </row>
    <row r="18" spans="1:16" s="47" customFormat="1" ht="15" customHeight="1" thickBot="1" x14ac:dyDescent="0.25">
      <c r="A18" s="478" t="s">
        <v>67</v>
      </c>
      <c r="B18" s="41"/>
      <c r="C18" s="460">
        <v>9031.5228641823414</v>
      </c>
      <c r="D18" s="261">
        <f>+ABS(C18/$C$12)</f>
        <v>0.127338383250448</v>
      </c>
      <c r="E18" s="460">
        <v>9247.7103537690782</v>
      </c>
      <c r="F18" s="437">
        <f>+ABS(E18/$E$12)</f>
        <v>0.13181490079099312</v>
      </c>
      <c r="G18" s="261">
        <f t="shared" si="0"/>
        <v>-2.3377407089596569E-2</v>
      </c>
      <c r="H18" s="462">
        <v>2.6155641351715886E-2</v>
      </c>
      <c r="J18" s="460">
        <v>9031.5228641823414</v>
      </c>
      <c r="K18" s="261">
        <f>ABS(J18/$J$12)</f>
        <v>0.127338383250448</v>
      </c>
      <c r="L18" s="460">
        <v>9247.7103537690782</v>
      </c>
      <c r="M18" s="437">
        <f>+ABS(L18/$L$12)</f>
        <v>0.13181490079099312</v>
      </c>
      <c r="N18" s="261">
        <f>+J18/L18-1</f>
        <v>-2.3377407089596569E-2</v>
      </c>
      <c r="O18" s="462">
        <v>2.6155641351715886E-2</v>
      </c>
    </row>
    <row r="19" spans="1:16" s="47" customFormat="1" ht="15" customHeight="1" x14ac:dyDescent="0.2">
      <c r="A19" s="469" t="s">
        <v>68</v>
      </c>
      <c r="B19" s="40"/>
      <c r="C19" s="464">
        <v>-161.72476584257828</v>
      </c>
      <c r="D19" s="470">
        <f>+ABS(C19/$C$12)</f>
        <v>2.2802101620783112E-3</v>
      </c>
      <c r="E19" s="464">
        <v>25.5075261910374</v>
      </c>
      <c r="F19" s="470">
        <f>+ABS(E19/$E$12)</f>
        <v>3.6357886500250266E-4</v>
      </c>
      <c r="G19" s="466" t="s">
        <v>65</v>
      </c>
      <c r="H19" s="455"/>
      <c r="J19" s="464">
        <v>-161.72476584257828</v>
      </c>
      <c r="K19" s="470">
        <f>ABS(J19/$J$12)</f>
        <v>2.2802101620783112E-3</v>
      </c>
      <c r="L19" s="464">
        <v>25.507526191037403</v>
      </c>
      <c r="M19" s="470">
        <f>+ABS(L19/$L$12)</f>
        <v>3.6357886500250271E-4</v>
      </c>
      <c r="N19" s="466">
        <f t="shared" ref="N19" si="2">+J19/L19-1</f>
        <v>-7.3402763808355367</v>
      </c>
      <c r="O19" s="455"/>
    </row>
    <row r="20" spans="1:16" s="47" customFormat="1" ht="15" customHeight="1" thickBot="1" x14ac:dyDescent="0.25">
      <c r="A20" s="15" t="s">
        <v>69</v>
      </c>
      <c r="B20" s="61"/>
      <c r="C20" s="318">
        <v>18.371653213178497</v>
      </c>
      <c r="D20" s="261">
        <f>+ABS(C20/$C$12)</f>
        <v>2.590279239708091E-4</v>
      </c>
      <c r="E20" s="318">
        <v>-75.955112523351502</v>
      </c>
      <c r="F20" s="261">
        <f>+ABS(E20/$E$12)</f>
        <v>1.0826480543644744E-3</v>
      </c>
      <c r="G20" s="459" t="s">
        <v>65</v>
      </c>
      <c r="H20" s="261"/>
      <c r="J20" s="318">
        <v>18.371653213178497</v>
      </c>
      <c r="K20" s="261">
        <f>ABS(J20/$J$12)</f>
        <v>2.590279239708091E-4</v>
      </c>
      <c r="L20" s="318">
        <v>-75.955112523351502</v>
      </c>
      <c r="M20" s="261">
        <f>+ABS(L20/$L$12)</f>
        <v>1.0826480543644744E-3</v>
      </c>
      <c r="N20" s="442">
        <f t="shared" ref="N20:N25" si="3">+J20/L20-1</f>
        <v>-1.2418751365489762</v>
      </c>
      <c r="O20" s="261"/>
    </row>
    <row r="21" spans="1:16" s="47" customFormat="1" ht="15" customHeight="1" x14ac:dyDescent="0.2">
      <c r="A21" s="471" t="s">
        <v>70</v>
      </c>
      <c r="B21" s="61"/>
      <c r="C21" s="464">
        <v>2086.9630830999231</v>
      </c>
      <c r="D21" s="465"/>
      <c r="E21" s="464">
        <v>1878.6273762899593</v>
      </c>
      <c r="F21" s="466"/>
      <c r="G21" s="466">
        <f>+C21/E21-1</f>
        <v>0.1108978339394795</v>
      </c>
      <c r="H21" s="465"/>
      <c r="J21" s="464">
        <v>2086.9630830999231</v>
      </c>
      <c r="K21" s="465"/>
      <c r="L21" s="464">
        <v>1878.6273762899593</v>
      </c>
      <c r="M21" s="466"/>
      <c r="N21" s="466">
        <f t="shared" si="3"/>
        <v>0.1108978339394795</v>
      </c>
      <c r="O21" s="465"/>
    </row>
    <row r="22" spans="1:16" s="47" customFormat="1" ht="15" customHeight="1" thickBot="1" x14ac:dyDescent="0.25">
      <c r="A22" s="473" t="s">
        <v>71</v>
      </c>
      <c r="B22" s="337"/>
      <c r="C22" s="435">
        <v>514.50940396970293</v>
      </c>
      <c r="D22" s="261"/>
      <c r="E22" s="435">
        <v>590.2731752120045</v>
      </c>
      <c r="F22" s="261"/>
      <c r="G22" s="261">
        <f>+C22/E22-1</f>
        <v>-0.12835374268039534</v>
      </c>
      <c r="H22" s="261"/>
      <c r="J22" s="435">
        <v>514.50940396970293</v>
      </c>
      <c r="K22" s="261"/>
      <c r="L22" s="435">
        <v>590.2731752120045</v>
      </c>
      <c r="M22" s="261"/>
      <c r="N22" s="261">
        <f t="shared" si="3"/>
        <v>-0.12835374268039534</v>
      </c>
      <c r="O22" s="261"/>
    </row>
    <row r="23" spans="1:16" s="3" customFormat="1" ht="15" customHeight="1" x14ac:dyDescent="0.2">
      <c r="A23" s="471" t="s">
        <v>72</v>
      </c>
      <c r="B23" s="337"/>
      <c r="C23" s="464">
        <v>1572.4536791302201</v>
      </c>
      <c r="D23" s="466"/>
      <c r="E23" s="464">
        <v>1288.3542010779549</v>
      </c>
      <c r="F23" s="466"/>
      <c r="G23" s="694">
        <f>+C23/E23-1</f>
        <v>0.22051348752894318</v>
      </c>
      <c r="H23" s="466"/>
      <c r="J23" s="464">
        <v>1572.4536791302201</v>
      </c>
      <c r="K23" s="466"/>
      <c r="L23" s="464">
        <v>1288.3542010779549</v>
      </c>
      <c r="M23" s="466"/>
      <c r="N23" s="466">
        <f t="shared" si="3"/>
        <v>0.22051348752894318</v>
      </c>
      <c r="O23" s="466"/>
    </row>
    <row r="24" spans="1:16" s="3" customFormat="1" ht="15" customHeight="1" x14ac:dyDescent="0.2">
      <c r="A24" s="472" t="s">
        <v>73</v>
      </c>
      <c r="B24" s="61"/>
      <c r="C24" s="468">
        <v>116.5434398369393</v>
      </c>
      <c r="D24" s="459"/>
      <c r="E24" s="468">
        <v>59.141348309090397</v>
      </c>
      <c r="F24" s="459"/>
      <c r="G24" s="459">
        <f>+C24/E24-1</f>
        <v>0.97059152638604695</v>
      </c>
      <c r="H24" s="459"/>
      <c r="J24" s="468">
        <v>116.5434398369393</v>
      </c>
      <c r="K24" s="459"/>
      <c r="L24" s="468">
        <v>59.141348309090397</v>
      </c>
      <c r="M24" s="459"/>
      <c r="N24" s="459">
        <f t="shared" si="3"/>
        <v>0.97059152638604695</v>
      </c>
      <c r="O24" s="459"/>
    </row>
    <row r="25" spans="1:16" s="3" customFormat="1" ht="22.5" x14ac:dyDescent="0.2">
      <c r="A25" s="472" t="s">
        <v>74</v>
      </c>
      <c r="B25" s="61"/>
      <c r="C25" s="468">
        <v>-103.95897481067458</v>
      </c>
      <c r="D25" s="457"/>
      <c r="E25" s="468">
        <v>-86.88629882842541</v>
      </c>
      <c r="F25" s="459"/>
      <c r="G25" s="459">
        <f>+C25/E25-1</f>
        <v>0.19649445554082834</v>
      </c>
      <c r="H25" s="457"/>
      <c r="J25" s="468">
        <v>-103.9589748106746</v>
      </c>
      <c r="K25" s="457"/>
      <c r="L25" s="468">
        <v>-86.88629882842541</v>
      </c>
      <c r="M25" s="459"/>
      <c r="N25" s="459">
        <f t="shared" si="3"/>
        <v>0.19649445554082878</v>
      </c>
      <c r="O25" s="457"/>
    </row>
    <row r="26" spans="1:16" s="47" customFormat="1" ht="15" customHeight="1" thickBot="1" x14ac:dyDescent="0.25">
      <c r="A26" s="473" t="s">
        <v>75</v>
      </c>
      <c r="B26" s="337"/>
      <c r="C26" s="318">
        <v>167.40299628068863</v>
      </c>
      <c r="D26" s="442"/>
      <c r="E26" s="318">
        <v>-134.7349072969846</v>
      </c>
      <c r="F26" s="261"/>
      <c r="G26" s="261" t="s">
        <v>65</v>
      </c>
      <c r="H26" s="261"/>
      <c r="J26" s="318">
        <v>167.40299628068863</v>
      </c>
      <c r="K26" s="442"/>
      <c r="L26" s="318">
        <v>-134.7349072969846</v>
      </c>
      <c r="M26" s="261"/>
      <c r="N26" s="261">
        <v>-2.2424619546566102</v>
      </c>
      <c r="O26" s="261"/>
    </row>
    <row r="27" spans="1:16" s="3" customFormat="1" ht="15" customHeight="1" thickBot="1" x14ac:dyDescent="0.25">
      <c r="A27" s="260" t="s">
        <v>76</v>
      </c>
      <c r="B27" s="40"/>
      <c r="C27" s="439">
        <v>1752.4411404371735</v>
      </c>
      <c r="D27" s="244"/>
      <c r="E27" s="439">
        <v>1125.8743432616352</v>
      </c>
      <c r="F27" s="441"/>
      <c r="G27" s="437">
        <f>+C27/E27-1</f>
        <v>0.55651574345356081</v>
      </c>
      <c r="H27" s="437"/>
      <c r="J27" s="439">
        <v>1752.4411404371735</v>
      </c>
      <c r="K27" s="244"/>
      <c r="L27" s="439">
        <v>1125.8743432616354</v>
      </c>
      <c r="M27" s="441"/>
      <c r="N27" s="437">
        <f>+J27/L27-1</f>
        <v>0.55651574345356036</v>
      </c>
      <c r="O27" s="437"/>
    </row>
    <row r="28" spans="1:16" s="3" customFormat="1" ht="15" customHeight="1" x14ac:dyDescent="0.2">
      <c r="A28" s="474" t="s">
        <v>77</v>
      </c>
      <c r="B28" s="61"/>
      <c r="C28" s="464">
        <v>7422.4348363745694</v>
      </c>
      <c r="D28" s="466"/>
      <c r="E28" s="464">
        <v>8172.2835968397567</v>
      </c>
      <c r="F28" s="466"/>
      <c r="G28" s="466">
        <f>+C28/E28-1</f>
        <v>-9.1755107563222027E-2</v>
      </c>
      <c r="H28" s="466"/>
      <c r="J28" s="464">
        <v>7422.4348363745694</v>
      </c>
      <c r="K28" s="466"/>
      <c r="L28" s="464">
        <v>8172.2835968397585</v>
      </c>
      <c r="M28" s="466"/>
      <c r="N28" s="466">
        <f>+J28/L28-1</f>
        <v>-9.1755107563222249E-2</v>
      </c>
      <c r="O28" s="466"/>
    </row>
    <row r="29" spans="1:16" s="3" customFormat="1" ht="15" customHeight="1" x14ac:dyDescent="0.2">
      <c r="A29" s="475" t="s">
        <v>78</v>
      </c>
      <c r="B29" s="61"/>
      <c r="C29" s="468">
        <v>2687.886833940594</v>
      </c>
      <c r="D29" s="457"/>
      <c r="E29" s="468">
        <v>2680.7614966408428</v>
      </c>
      <c r="F29" s="459"/>
      <c r="G29" s="459">
        <f>+C29/E29-1</f>
        <v>2.6579527155548011E-3</v>
      </c>
      <c r="H29" s="457"/>
      <c r="J29" s="468">
        <v>2687.886833940594</v>
      </c>
      <c r="K29" s="457"/>
      <c r="L29" s="468">
        <v>2680.7614966408419</v>
      </c>
      <c r="M29" s="459"/>
      <c r="N29" s="459">
        <f>+J29/L29-1</f>
        <v>2.6579527155550231E-3</v>
      </c>
      <c r="O29" s="457"/>
      <c r="P29" s="710"/>
    </row>
    <row r="30" spans="1:16" s="3" customFormat="1" ht="15" customHeight="1" thickBot="1" x14ac:dyDescent="0.25">
      <c r="A30" s="260" t="s">
        <v>79</v>
      </c>
      <c r="B30" s="41"/>
      <c r="C30" s="435">
        <v>0</v>
      </c>
      <c r="D30" s="261"/>
      <c r="E30" s="435">
        <v>0</v>
      </c>
      <c r="F30" s="261"/>
      <c r="G30" s="261" t="s">
        <v>65</v>
      </c>
      <c r="H30" s="261"/>
      <c r="J30" s="435">
        <v>0</v>
      </c>
      <c r="K30" s="261"/>
      <c r="L30" s="435">
        <v>0</v>
      </c>
      <c r="M30" s="261"/>
      <c r="N30" s="261" t="s">
        <v>65</v>
      </c>
      <c r="O30" s="261"/>
    </row>
    <row r="31" spans="1:16" s="3" customFormat="1" ht="14.25" customHeight="1" thickBot="1" x14ac:dyDescent="0.25">
      <c r="A31" s="444" t="s">
        <v>80</v>
      </c>
      <c r="B31" s="15"/>
      <c r="C31" s="435">
        <v>4734.5480024339759</v>
      </c>
      <c r="D31" s="451"/>
      <c r="E31" s="435">
        <v>5491.5221001989139</v>
      </c>
      <c r="F31" s="448"/>
      <c r="G31" s="448">
        <f>+C31/E31-1</f>
        <v>-0.13784413209181456</v>
      </c>
      <c r="H31" s="447"/>
      <c r="J31" s="435">
        <v>4734.548002433974</v>
      </c>
      <c r="K31" s="451"/>
      <c r="L31" s="435">
        <v>5491.5221001989157</v>
      </c>
      <c r="M31" s="448"/>
      <c r="N31" s="448">
        <f>+J31/L31-1</f>
        <v>-0.13784413209181523</v>
      </c>
      <c r="O31" s="447"/>
    </row>
    <row r="32" spans="1:16" s="3" customFormat="1" ht="19.5" customHeight="1" thickBot="1" x14ac:dyDescent="0.25">
      <c r="A32" s="479" t="s">
        <v>81</v>
      </c>
      <c r="B32" s="41"/>
      <c r="C32" s="461">
        <v>4342.4254195061712</v>
      </c>
      <c r="D32" s="462">
        <f>+ABS(C32/$C$12)</f>
        <v>6.122527071248527E-2</v>
      </c>
      <c r="E32" s="461">
        <v>5139.3468346357931</v>
      </c>
      <c r="F32" s="437">
        <f>+ABS(E32/$E$12)</f>
        <v>7.3255159085072033E-2</v>
      </c>
      <c r="G32" s="437">
        <f>+C32/E32-1</f>
        <v>-0.15506278147232633</v>
      </c>
      <c r="H32" s="659">
        <v>-0.10386123515904644</v>
      </c>
      <c r="J32" s="461">
        <v>4342.4254195061685</v>
      </c>
      <c r="K32" s="462">
        <f>ABS(J32/$J$12)</f>
        <v>6.1225270712485236E-2</v>
      </c>
      <c r="L32" s="461">
        <v>5139.3468346357949</v>
      </c>
      <c r="M32" s="437">
        <f>+ABS(L32/$L$12)</f>
        <v>7.3255159085072061E-2</v>
      </c>
      <c r="N32" s="437">
        <f>+J32/L32-1</f>
        <v>-0.1550627814723271</v>
      </c>
      <c r="O32" s="659">
        <v>-0.10386123515904644</v>
      </c>
    </row>
    <row r="33" spans="1:15" s="3" customFormat="1" ht="15" customHeight="1" thickBot="1" x14ac:dyDescent="0.25">
      <c r="A33" s="445" t="s">
        <v>82</v>
      </c>
      <c r="B33" s="338"/>
      <c r="C33" s="449">
        <v>392.12258292780569</v>
      </c>
      <c r="D33" s="431">
        <f>+ABS(C33/$C$12)</f>
        <v>5.5286640466847836E-3</v>
      </c>
      <c r="E33" s="449">
        <v>352.17526556312072</v>
      </c>
      <c r="F33" s="448">
        <f>+ABS(E33/$E$12)</f>
        <v>5.0198314950818373E-3</v>
      </c>
      <c r="G33" s="448">
        <v>0.11343021861802272</v>
      </c>
      <c r="H33" s="447"/>
      <c r="J33" s="449">
        <v>392.12258292780569</v>
      </c>
      <c r="K33" s="431">
        <f>ABS(J33/$J$12)</f>
        <v>5.5286640466847836E-3</v>
      </c>
      <c r="L33" s="449">
        <v>352.17526556312072</v>
      </c>
      <c r="M33" s="448">
        <f>+ABS(L33/$L$12)</f>
        <v>5.0198314950818373E-3</v>
      </c>
      <c r="N33" s="448">
        <f>+J33/L33-1</f>
        <v>0.11343021861802272</v>
      </c>
      <c r="O33" s="447"/>
    </row>
    <row r="34" spans="1:15" s="3" customFormat="1" ht="12.95" customHeight="1" x14ac:dyDescent="0.2">
      <c r="A34" s="262"/>
      <c r="B34" s="9"/>
      <c r="C34" s="16"/>
      <c r="D34" s="17"/>
      <c r="E34" s="16"/>
      <c r="F34" s="18"/>
      <c r="G34" s="263"/>
      <c r="H34" s="263"/>
      <c r="J34" s="16"/>
      <c r="K34" s="17"/>
      <c r="L34" s="16"/>
      <c r="M34" s="18"/>
      <c r="N34" s="263"/>
      <c r="O34" s="263"/>
    </row>
    <row r="35" spans="1:15" s="3" customFormat="1" ht="30.95" customHeight="1" x14ac:dyDescent="0.2">
      <c r="A35" s="564" t="s">
        <v>83</v>
      </c>
      <c r="C35" s="432">
        <f>C6</f>
        <v>2026</v>
      </c>
      <c r="D35" s="519" t="str">
        <f>D6</f>
        <v>% of Rev.</v>
      </c>
      <c r="E35" s="432">
        <f>E6</f>
        <v>2025</v>
      </c>
      <c r="F35" s="519" t="str">
        <f>D35</f>
        <v>% of Rev.</v>
      </c>
      <c r="G35" s="433" t="s">
        <v>54</v>
      </c>
      <c r="H35" s="433" t="s">
        <v>55</v>
      </c>
      <c r="J35" s="432">
        <f>J6</f>
        <v>2026</v>
      </c>
      <c r="K35" s="519" t="str">
        <f>K6</f>
        <v>% of Rev.</v>
      </c>
      <c r="L35" s="432">
        <f>L6</f>
        <v>2025</v>
      </c>
      <c r="M35" s="519" t="str">
        <f>K35</f>
        <v>% of Rev.</v>
      </c>
      <c r="N35" s="433" t="s">
        <v>54</v>
      </c>
      <c r="O35" s="433" t="s">
        <v>55</v>
      </c>
    </row>
    <row r="36" spans="1:15" s="3" customFormat="1" ht="15" customHeight="1" thickBot="1" x14ac:dyDescent="0.25">
      <c r="A36" s="480" t="s">
        <v>84</v>
      </c>
      <c r="B36" s="13"/>
      <c r="C36" s="515">
        <v>9031.5228641823414</v>
      </c>
      <c r="D36" s="442">
        <f>+C36/C$12</f>
        <v>0.127338383250448</v>
      </c>
      <c r="E36" s="515">
        <v>9247.7103537690782</v>
      </c>
      <c r="F36" s="442">
        <f>+E36/$E$12</f>
        <v>0.13181490079099312</v>
      </c>
      <c r="G36" s="442">
        <f>C36/E36-1</f>
        <v>-2.3377407089596569E-2</v>
      </c>
      <c r="H36" s="442">
        <v>2.6155641351715886E-2</v>
      </c>
      <c r="J36" s="515">
        <v>9031.5228641823414</v>
      </c>
      <c r="K36" s="442">
        <f>+J36/J$12</f>
        <v>0.127338383250448</v>
      </c>
      <c r="L36" s="515">
        <v>9247.7103537690782</v>
      </c>
      <c r="M36" s="442">
        <f>+L36/$L$12</f>
        <v>0.13181490079099312</v>
      </c>
      <c r="N36" s="658">
        <v>-2.3377407089596569E-2</v>
      </c>
      <c r="O36" s="442">
        <v>2.6155641351715886E-2</v>
      </c>
    </row>
    <row r="37" spans="1:15" s="3" customFormat="1" ht="15" customHeight="1" x14ac:dyDescent="0.2">
      <c r="A37" s="489" t="s">
        <v>33</v>
      </c>
      <c r="B37" s="47"/>
      <c r="C37" s="516">
        <v>3405.9874176175063</v>
      </c>
      <c r="D37" s="490"/>
      <c r="E37" s="516">
        <v>3113.8853915882878</v>
      </c>
      <c r="F37" s="488"/>
      <c r="G37" s="492">
        <f>C37/E37-1</f>
        <v>9.3806286775450998E-2</v>
      </c>
      <c r="H37" s="493"/>
      <c r="J37" s="516">
        <v>3405.9874176175063</v>
      </c>
      <c r="K37" s="490"/>
      <c r="L37" s="516">
        <v>3113.8853915882878</v>
      </c>
      <c r="M37" s="488"/>
      <c r="N37" s="492">
        <v>9.3806286775450998E-2</v>
      </c>
      <c r="O37" s="493"/>
    </row>
    <row r="38" spans="1:15" s="3" customFormat="1" ht="15" customHeight="1" thickBot="1" x14ac:dyDescent="0.25">
      <c r="A38" s="135" t="s">
        <v>85</v>
      </c>
      <c r="B38" s="9"/>
      <c r="C38" s="517">
        <v>936.30196554530767</v>
      </c>
      <c r="D38" s="442"/>
      <c r="E38" s="517">
        <v>892.59697836542512</v>
      </c>
      <c r="F38" s="491"/>
      <c r="G38" s="442">
        <f>C38/E38-1</f>
        <v>4.8963852936089625E-2</v>
      </c>
      <c r="H38" s="435"/>
      <c r="J38" s="517">
        <v>936.30196554530767</v>
      </c>
      <c r="K38" s="442"/>
      <c r="L38" s="517">
        <v>892.59697836542523</v>
      </c>
      <c r="M38" s="491"/>
      <c r="N38" s="442">
        <v>4.8963852936089403E-2</v>
      </c>
      <c r="O38" s="435"/>
    </row>
    <row r="39" spans="1:15" s="47" customFormat="1" ht="15" customHeight="1" thickBot="1" x14ac:dyDescent="0.25">
      <c r="A39" s="487" t="s">
        <v>86</v>
      </c>
      <c r="B39" s="9"/>
      <c r="C39" s="449">
        <v>13373.812247345157</v>
      </c>
      <c r="D39" s="442">
        <f>+C39/$C$12</f>
        <v>0.18856173594220887</v>
      </c>
      <c r="E39" s="449">
        <v>13254.192723722792</v>
      </c>
      <c r="F39" s="442">
        <f>+E39/$E$12</f>
        <v>0.18892245021819476</v>
      </c>
      <c r="G39" s="442">
        <f>C39/E39-1</f>
        <v>9.025032766293295E-3</v>
      </c>
      <c r="H39" s="518">
        <v>6.1378291024846154E-2</v>
      </c>
      <c r="J39" s="449">
        <v>13373.812247345157</v>
      </c>
      <c r="K39" s="442">
        <f>+J39/$J$12</f>
        <v>0.18856173594220887</v>
      </c>
      <c r="L39" s="449">
        <v>13254.192723722792</v>
      </c>
      <c r="M39" s="442">
        <f>+L39/$L$12</f>
        <v>0.18892245021819476</v>
      </c>
      <c r="N39" s="442">
        <v>9.025032766293295E-3</v>
      </c>
      <c r="O39" s="518">
        <v>6.1378291024846154E-2</v>
      </c>
    </row>
    <row r="40" spans="1:15" s="3" customFormat="1" ht="15" customHeight="1" thickBot="1" x14ac:dyDescent="0.25">
      <c r="A40" s="481" t="s">
        <v>87</v>
      </c>
      <c r="B40" s="486"/>
      <c r="C40" s="516">
        <v>3138.4966636947674</v>
      </c>
      <c r="D40" s="483"/>
      <c r="E40" s="516">
        <v>4227.5387598755815</v>
      </c>
      <c r="F40" s="484"/>
      <c r="G40" s="562">
        <f>C40/E40-1</f>
        <v>-0.25760664964615609</v>
      </c>
      <c r="H40" s="485"/>
      <c r="J40" s="651">
        <v>3138.4966636947674</v>
      </c>
      <c r="K40" s="652"/>
      <c r="L40" s="651">
        <v>4227.5387598755815</v>
      </c>
      <c r="M40" s="653"/>
      <c r="N40" s="654">
        <f>J40/L40-1</f>
        <v>-0.25760664964615609</v>
      </c>
      <c r="O40" s="655"/>
    </row>
    <row r="41" spans="1:15" s="3" customFormat="1" ht="12.6" customHeight="1" x14ac:dyDescent="0.2">
      <c r="A41" s="482"/>
      <c r="B41" s="47"/>
      <c r="C41" s="482"/>
      <c r="D41" s="482"/>
      <c r="E41" s="482"/>
      <c r="F41" s="482"/>
      <c r="G41" s="47"/>
      <c r="H41" s="482"/>
      <c r="J41" s="47"/>
      <c r="K41" s="47"/>
      <c r="L41" s="47"/>
      <c r="M41" s="47"/>
      <c r="N41" s="47"/>
      <c r="O41" s="47"/>
    </row>
    <row r="42" spans="1:15" s="3" customFormat="1" ht="12.75" x14ac:dyDescent="0.2">
      <c r="A42"/>
      <c r="B42"/>
      <c r="C42"/>
      <c r="D42"/>
      <c r="E42"/>
      <c r="F42"/>
      <c r="G42"/>
      <c r="H42"/>
    </row>
    <row r="43" spans="1:15" s="1" customFormat="1" ht="18" customHeight="1" x14ac:dyDescent="0.2">
      <c r="A43"/>
      <c r="B43"/>
      <c r="C43"/>
      <c r="D43"/>
      <c r="E43"/>
      <c r="F43"/>
      <c r="G43"/>
      <c r="H43"/>
    </row>
    <row r="44" spans="1:15" s="3" customFormat="1" ht="12.75" customHeight="1" x14ac:dyDescent="0.2">
      <c r="A44"/>
      <c r="B44"/>
      <c r="C44"/>
      <c r="D44"/>
      <c r="E44"/>
      <c r="F44"/>
      <c r="G44"/>
      <c r="H44"/>
    </row>
    <row r="45" spans="1:15" s="3" customFormat="1" ht="21.75" customHeight="1" x14ac:dyDescent="0.2">
      <c r="A45"/>
      <c r="B45"/>
      <c r="C45"/>
      <c r="D45"/>
      <c r="E45"/>
      <c r="F45"/>
      <c r="G45"/>
      <c r="H45"/>
    </row>
    <row r="46" spans="1:15" s="3" customFormat="1" ht="14.25" customHeight="1" x14ac:dyDescent="0.2">
      <c r="A46"/>
      <c r="B46"/>
      <c r="C46"/>
      <c r="D46"/>
      <c r="E46"/>
      <c r="F46"/>
      <c r="G46"/>
      <c r="H46"/>
      <c r="J46" s="48"/>
      <c r="K46" s="48"/>
      <c r="L46" s="48"/>
      <c r="M46" s="48"/>
      <c r="N46" s="48"/>
      <c r="O46" s="48"/>
    </row>
    <row r="47" spans="1:15" s="3" customFormat="1" ht="11.1" customHeight="1" x14ac:dyDescent="0.2">
      <c r="A47"/>
      <c r="B47"/>
      <c r="C47"/>
      <c r="D47"/>
      <c r="E47"/>
      <c r="F47"/>
      <c r="G47"/>
      <c r="H47"/>
    </row>
    <row r="48" spans="1:15" s="3" customFormat="1" ht="11.1" customHeight="1" x14ac:dyDescent="0.2">
      <c r="A48"/>
      <c r="B48"/>
      <c r="C48"/>
      <c r="D48"/>
      <c r="E48"/>
      <c r="F48"/>
      <c r="G48"/>
      <c r="H48"/>
    </row>
    <row r="49" spans="1:15" s="3" customFormat="1" ht="11.1" customHeight="1" x14ac:dyDescent="0.2">
      <c r="A49"/>
      <c r="B49"/>
      <c r="C49"/>
      <c r="D49"/>
      <c r="E49"/>
      <c r="F49"/>
      <c r="G49"/>
      <c r="H49"/>
      <c r="O49" s="646"/>
    </row>
    <row r="50" spans="1:15" s="3" customFormat="1" ht="11.1" customHeight="1" x14ac:dyDescent="0.2">
      <c r="A50"/>
      <c r="B50"/>
      <c r="C50"/>
      <c r="D50"/>
      <c r="E50"/>
      <c r="F50"/>
      <c r="G50"/>
      <c r="H50"/>
      <c r="J50" s="647"/>
      <c r="K50" s="647"/>
      <c r="L50" s="647"/>
      <c r="N50" s="647"/>
      <c r="O50" s="646"/>
    </row>
    <row r="51" spans="1:15" s="3" customFormat="1" ht="11.1" customHeight="1" x14ac:dyDescent="0.2">
      <c r="A51"/>
      <c r="B51"/>
      <c r="C51"/>
      <c r="D51"/>
      <c r="E51"/>
      <c r="F51"/>
      <c r="G51"/>
      <c r="H51"/>
      <c r="J51" s="647"/>
      <c r="K51" s="647"/>
      <c r="L51" s="647"/>
      <c r="N51" s="647"/>
      <c r="O51" s="646"/>
    </row>
    <row r="52" spans="1:15" s="49" customFormat="1" ht="15.75" customHeight="1" x14ac:dyDescent="0.2">
      <c r="A52"/>
      <c r="B52"/>
      <c r="C52"/>
      <c r="D52"/>
      <c r="E52"/>
      <c r="F52"/>
      <c r="G52"/>
      <c r="H52"/>
      <c r="J52" s="647"/>
      <c r="K52" s="647"/>
      <c r="L52" s="647"/>
      <c r="M52" s="647"/>
      <c r="N52" s="647"/>
      <c r="O52" s="648"/>
    </row>
    <row r="53" spans="1:15" s="49" customFormat="1" ht="15.75" customHeight="1" x14ac:dyDescent="0.2">
      <c r="A53"/>
      <c r="B53"/>
      <c r="C53"/>
      <c r="D53"/>
      <c r="E53"/>
      <c r="F53"/>
      <c r="G53"/>
      <c r="H53"/>
      <c r="J53" s="647"/>
      <c r="K53" s="647"/>
      <c r="L53" s="647"/>
      <c r="M53" s="647"/>
      <c r="N53" s="647"/>
      <c r="O53" s="648"/>
    </row>
    <row r="54" spans="1:15" s="49" customFormat="1" ht="15.75" customHeight="1" x14ac:dyDescent="0.2">
      <c r="A54"/>
      <c r="B54"/>
      <c r="C54"/>
      <c r="D54"/>
      <c r="E54"/>
      <c r="F54"/>
      <c r="G54"/>
      <c r="H54"/>
      <c r="J54" s="50"/>
      <c r="K54" s="50"/>
      <c r="L54" s="50"/>
      <c r="M54" s="50"/>
      <c r="N54" s="50"/>
      <c r="O54" s="649"/>
    </row>
    <row r="55" spans="1:15" s="49" customFormat="1" ht="15.75" customHeight="1" x14ac:dyDescent="0.2">
      <c r="A55" s="52"/>
      <c r="B55" s="50"/>
      <c r="C55" s="51"/>
      <c r="D55" s="51"/>
      <c r="E55" s="51"/>
      <c r="F55" s="51"/>
      <c r="G55" s="51"/>
      <c r="H55" s="51"/>
      <c r="J55" s="50"/>
      <c r="K55" s="50"/>
      <c r="L55" s="50"/>
      <c r="M55" s="50"/>
      <c r="N55" s="50"/>
      <c r="O55" s="649"/>
    </row>
    <row r="56" spans="1:15" ht="18" x14ac:dyDescent="0.2">
      <c r="A56" s="52"/>
      <c r="B56" s="50"/>
      <c r="C56" s="51"/>
      <c r="D56" s="51"/>
      <c r="E56" s="51"/>
      <c r="F56" s="51"/>
      <c r="G56" s="51"/>
      <c r="H56" s="51"/>
      <c r="J56" s="50"/>
      <c r="K56" s="50"/>
      <c r="L56" s="50"/>
      <c r="M56" s="50"/>
      <c r="N56" s="50"/>
      <c r="O56" s="649"/>
    </row>
    <row r="57" spans="1:15" ht="16.5" x14ac:dyDescent="0.2">
      <c r="A57" s="53"/>
      <c r="B57" s="50"/>
      <c r="C57" s="51"/>
      <c r="D57" s="51"/>
      <c r="E57" s="51"/>
      <c r="F57" s="51"/>
      <c r="G57" s="51"/>
      <c r="H57" s="51"/>
      <c r="J57" s="50"/>
      <c r="K57" s="50"/>
      <c r="L57" s="50"/>
      <c r="M57" s="50"/>
      <c r="N57" s="50"/>
      <c r="O57" s="649"/>
    </row>
  </sheetData>
  <mergeCells count="5">
    <mergeCell ref="J5:O5"/>
    <mergeCell ref="A3:O3"/>
    <mergeCell ref="A1:O1"/>
    <mergeCell ref="A2:O2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>
    <oddFooter>&amp;L_x000D_&amp;1#&amp;"Aptos"&amp;14&amp;K000000 Interna</oddFooter>
  </headerFooter>
  <ignoredErrors>
    <ignoredError sqref="D40 G16" 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40961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6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O31"/>
  <sheetViews>
    <sheetView showGridLines="0" zoomScale="107" zoomScaleNormal="103" zoomScaleSheetLayoutView="110" workbookViewId="0">
      <pane xSplit="1" topLeftCell="B1" activePane="topRight" state="frozen"/>
      <selection pane="topRight" activeCell="A22" sqref="A22:H31"/>
    </sheetView>
  </sheetViews>
  <sheetFormatPr baseColWidth="10" defaultColWidth="9.85546875" defaultRowHeight="11.25" x14ac:dyDescent="0.2"/>
  <cols>
    <col min="1" max="1" width="51.140625" style="1" customWidth="1"/>
    <col min="2" max="2" width="1.7109375" style="26" customWidth="1"/>
    <col min="3" max="7" width="8.7109375" style="26" customWidth="1"/>
    <col min="8" max="8" width="11.28515625" style="26" bestFit="1" customWidth="1"/>
    <col min="9" max="9" width="2.7109375" style="252" customWidth="1"/>
    <col min="10" max="14" width="8.7109375" style="252" hidden="1" customWidth="1"/>
    <col min="15" max="15" width="11.7109375" style="252" hidden="1" customWidth="1"/>
    <col min="16" max="16384" width="9.85546875" style="252"/>
  </cols>
  <sheetData>
    <row r="1" spans="1:15" s="41" customFormat="1" ht="15" customHeight="1" x14ac:dyDescent="0.2">
      <c r="A1" s="747" t="s">
        <v>88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</row>
    <row r="2" spans="1:15" s="41" customFormat="1" ht="15" customHeight="1" thickBot="1" x14ac:dyDescent="0.25">
      <c r="A2" s="748" t="s">
        <v>89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748"/>
      <c r="M2" s="748"/>
      <c r="N2" s="748"/>
      <c r="O2" s="748"/>
    </row>
    <row r="3" spans="1:15" s="41" customFormat="1" ht="11.1" customHeight="1" x14ac:dyDescent="0.2">
      <c r="A3" s="749" t="s">
        <v>51</v>
      </c>
      <c r="B3" s="749"/>
      <c r="C3" s="749"/>
      <c r="D3" s="749"/>
      <c r="E3" s="749"/>
      <c r="F3" s="749"/>
      <c r="G3" s="749"/>
      <c r="H3" s="749"/>
      <c r="I3" s="749"/>
      <c r="J3" s="749"/>
      <c r="K3" s="749"/>
      <c r="L3" s="749"/>
      <c r="M3" s="749"/>
      <c r="N3" s="749"/>
      <c r="O3" s="749"/>
    </row>
    <row r="4" spans="1:15" s="41" customFormat="1" ht="11.1" customHeight="1" x14ac:dyDescent="0.2">
      <c r="A4" s="2"/>
      <c r="B4" s="33"/>
      <c r="C4" s="33"/>
      <c r="D4" s="33"/>
      <c r="E4" s="33"/>
      <c r="F4" s="33"/>
      <c r="G4" s="33"/>
      <c r="H4" s="33"/>
      <c r="J4" s="33"/>
      <c r="K4" s="33"/>
      <c r="L4" s="33"/>
      <c r="M4" s="33"/>
      <c r="N4" s="33"/>
      <c r="O4" s="33"/>
    </row>
    <row r="5" spans="1:15" s="41" customFormat="1" ht="15" customHeight="1" x14ac:dyDescent="0.3">
      <c r="A5" s="2"/>
      <c r="B5" s="33"/>
      <c r="C5" s="745" t="s">
        <v>224</v>
      </c>
      <c r="D5" s="745"/>
      <c r="E5" s="745"/>
      <c r="F5" s="745"/>
      <c r="G5" s="745"/>
      <c r="H5" s="745"/>
      <c r="J5" s="745" t="s">
        <v>52</v>
      </c>
      <c r="K5" s="745"/>
      <c r="L5" s="745"/>
      <c r="M5" s="745"/>
      <c r="N5" s="745"/>
      <c r="O5" s="745"/>
    </row>
    <row r="6" spans="1:15" s="243" customFormat="1" ht="30.75" customHeight="1" x14ac:dyDescent="0.2">
      <c r="A6" s="95"/>
      <c r="B6" s="67"/>
      <c r="C6" s="494">
        <v>2026</v>
      </c>
      <c r="D6" s="495" t="s">
        <v>53</v>
      </c>
      <c r="E6" s="494">
        <v>2025</v>
      </c>
      <c r="F6" s="495" t="s">
        <v>53</v>
      </c>
      <c r="G6" s="494" t="s">
        <v>54</v>
      </c>
      <c r="H6" s="494" t="s">
        <v>90</v>
      </c>
      <c r="J6" s="494">
        <f>+C6</f>
        <v>2026</v>
      </c>
      <c r="K6" s="495" t="s">
        <v>53</v>
      </c>
      <c r="L6" s="494">
        <f>+E6</f>
        <v>2025</v>
      </c>
      <c r="M6" s="495" t="s">
        <v>53</v>
      </c>
      <c r="N6" s="494" t="s">
        <v>54</v>
      </c>
      <c r="O6" s="494" t="s">
        <v>90</v>
      </c>
    </row>
    <row r="7" spans="1:15" s="41" customFormat="1" ht="15.75" customHeight="1" x14ac:dyDescent="0.2">
      <c r="A7" s="497" t="s">
        <v>56</v>
      </c>
      <c r="B7" s="61"/>
      <c r="C7" s="452">
        <v>2815.3447958129223</v>
      </c>
      <c r="D7" s="452"/>
      <c r="E7" s="452">
        <v>2903.0798963799662</v>
      </c>
      <c r="F7" s="452"/>
      <c r="G7" s="455">
        <v>-3.0221386836940423E-2</v>
      </c>
      <c r="H7" s="455">
        <v>-3.0221386836940423E-2</v>
      </c>
      <c r="J7" s="452">
        <v>2815.3447958129223</v>
      </c>
      <c r="K7" s="452"/>
      <c r="L7" s="452">
        <v>2903.0798963799662</v>
      </c>
      <c r="M7" s="452"/>
      <c r="N7" s="455">
        <v>-3.0221386836940423E-2</v>
      </c>
      <c r="O7" s="455">
        <v>-3.0221386836940423E-2</v>
      </c>
    </row>
    <row r="8" spans="1:15" s="41" customFormat="1" ht="15.75" customHeight="1" x14ac:dyDescent="0.2">
      <c r="A8" s="498" t="s">
        <v>91</v>
      </c>
      <c r="B8" s="61"/>
      <c r="C8" s="457">
        <v>544.535972112428</v>
      </c>
      <c r="D8" s="457"/>
      <c r="E8" s="457">
        <v>553.27423537943469</v>
      </c>
      <c r="F8" s="457"/>
      <c r="G8" s="459">
        <v>-1.5793728874821E-2</v>
      </c>
      <c r="H8" s="459">
        <v>-1.5793728874821E-2</v>
      </c>
      <c r="J8" s="457">
        <v>544.535972112428</v>
      </c>
      <c r="K8" s="457"/>
      <c r="L8" s="457">
        <v>553.27423537943469</v>
      </c>
      <c r="M8" s="457"/>
      <c r="N8" s="459">
        <v>-1.5793728874821E-2</v>
      </c>
      <c r="O8" s="459">
        <v>-1.5793728874821E-2</v>
      </c>
    </row>
    <row r="9" spans="1:15" s="41" customFormat="1" ht="15.75" customHeight="1" thickBot="1" x14ac:dyDescent="0.25">
      <c r="A9" s="499" t="s">
        <v>58</v>
      </c>
      <c r="B9" s="61"/>
      <c r="C9" s="434">
        <v>70.861015411289927</v>
      </c>
      <c r="D9" s="434"/>
      <c r="E9" s="434">
        <v>71.081630756226943</v>
      </c>
      <c r="F9" s="500"/>
      <c r="G9" s="442">
        <f>+C9/E9-1</f>
        <v>-3.1036899771420545E-3</v>
      </c>
      <c r="H9" s="500"/>
      <c r="J9" s="434">
        <v>70.861015411289927</v>
      </c>
      <c r="K9" s="434"/>
      <c r="L9" s="434">
        <v>71.081630756226943</v>
      </c>
      <c r="M9" s="500"/>
      <c r="N9" s="442">
        <f>+J9/L9-1</f>
        <v>-3.1036899771420545E-3</v>
      </c>
      <c r="O9" s="500"/>
    </row>
    <row r="10" spans="1:15" s="41" customFormat="1" ht="15.75" customHeight="1" x14ac:dyDescent="0.2">
      <c r="A10" s="264" t="s">
        <v>59</v>
      </c>
      <c r="B10" s="61"/>
      <c r="C10" s="464">
        <v>39105.799093990405</v>
      </c>
      <c r="D10" s="465"/>
      <c r="E10" s="439">
        <v>39662.132918080526</v>
      </c>
      <c r="F10" s="565"/>
      <c r="G10" s="465"/>
      <c r="H10" s="565"/>
      <c r="J10" s="464">
        <v>39105.799093990405</v>
      </c>
      <c r="K10" s="465"/>
      <c r="L10" s="464">
        <v>39662.132918080526</v>
      </c>
      <c r="M10" s="565"/>
      <c r="N10" s="465"/>
      <c r="O10" s="565"/>
    </row>
    <row r="11" spans="1:15" s="41" customFormat="1" ht="15.75" customHeight="1" thickBot="1" x14ac:dyDescent="0.25">
      <c r="A11" s="499" t="s">
        <v>60</v>
      </c>
      <c r="B11" s="61"/>
      <c r="C11" s="318">
        <v>11.071693672451699</v>
      </c>
      <c r="D11" s="500"/>
      <c r="E11" s="566">
        <v>6.9445405352546006</v>
      </c>
      <c r="F11" s="454"/>
      <c r="G11" s="500"/>
      <c r="H11" s="454"/>
      <c r="J11" s="318">
        <v>11.071693672451699</v>
      </c>
      <c r="K11" s="500"/>
      <c r="L11" s="318">
        <v>6.9445405352546006</v>
      </c>
      <c r="M11" s="454"/>
      <c r="N11" s="500"/>
      <c r="O11" s="454"/>
    </row>
    <row r="12" spans="1:15" s="41" customFormat="1" ht="15.75" customHeight="1" thickBot="1" x14ac:dyDescent="0.25">
      <c r="A12" s="501" t="s">
        <v>92</v>
      </c>
      <c r="B12" s="337"/>
      <c r="C12" s="443">
        <v>39116.870787662861</v>
      </c>
      <c r="D12" s="334">
        <f>+ABS(C12/$C$12)</f>
        <v>1</v>
      </c>
      <c r="E12" s="336">
        <v>39669.077458615771</v>
      </c>
      <c r="F12" s="334">
        <f>+ABS(E12/$E$12)</f>
        <v>1</v>
      </c>
      <c r="G12" s="334">
        <f>C12/E12-1</f>
        <v>-1.3920330552909643E-2</v>
      </c>
      <c r="H12" s="334">
        <v>1.3593968010365609E-2</v>
      </c>
      <c r="J12" s="443">
        <v>39116.870787662861</v>
      </c>
      <c r="K12" s="334">
        <f>ABS(J12/$J$12)</f>
        <v>1</v>
      </c>
      <c r="L12" s="443">
        <v>39669.077458615771</v>
      </c>
      <c r="M12" s="334">
        <f>ABS(L12/$L$12)</f>
        <v>1</v>
      </c>
      <c r="N12" s="334">
        <f>J12/L12-1</f>
        <v>-1.3920330552909643E-2</v>
      </c>
      <c r="O12" s="334">
        <v>1.3593968010365609E-2</v>
      </c>
    </row>
    <row r="13" spans="1:15" s="41" customFormat="1" ht="15.75" customHeight="1" thickBot="1" x14ac:dyDescent="0.25">
      <c r="A13" s="264" t="s">
        <v>62</v>
      </c>
      <c r="B13" s="337"/>
      <c r="C13" s="446">
        <v>20096.432773830773</v>
      </c>
      <c r="D13" s="261">
        <f>+ABS(C13/$C$12)</f>
        <v>0.51375358941464766</v>
      </c>
      <c r="E13" s="318">
        <v>20783.426287652681</v>
      </c>
      <c r="F13" s="261">
        <f>+ABS(E13/$E$12)</f>
        <v>0.52392008131105916</v>
      </c>
      <c r="G13" s="261"/>
      <c r="H13" s="261"/>
      <c r="J13" s="446">
        <v>20096.432773830773</v>
      </c>
      <c r="K13" s="261">
        <f>ABS(J13/$J$12)</f>
        <v>0.51375358941464766</v>
      </c>
      <c r="L13" s="446">
        <v>20783.426287652681</v>
      </c>
      <c r="M13" s="261">
        <f>ABS(L13/$L$12)</f>
        <v>0.52392008131105916</v>
      </c>
      <c r="N13" s="261"/>
      <c r="O13" s="261"/>
    </row>
    <row r="14" spans="1:15" s="41" customFormat="1" ht="15.75" customHeight="1" thickBot="1" x14ac:dyDescent="0.25">
      <c r="A14" s="501" t="s">
        <v>15</v>
      </c>
      <c r="B14" s="61"/>
      <c r="C14" s="318">
        <v>19020.438013832092</v>
      </c>
      <c r="D14" s="462">
        <f>+ABS(C14/$C$12)</f>
        <v>0.4862464105853524</v>
      </c>
      <c r="E14" s="450">
        <v>18885.65117096309</v>
      </c>
      <c r="F14" s="462">
        <f>+ABS(E14/$E$12)</f>
        <v>0.47607991868894078</v>
      </c>
      <c r="G14" s="462">
        <f>C14/E14-1</f>
        <v>7.1369973769417339E-3</v>
      </c>
      <c r="H14" s="462">
        <v>3.6837435695025622E-2</v>
      </c>
      <c r="J14" s="318">
        <v>19020.438013832092</v>
      </c>
      <c r="K14" s="462">
        <f>ABS(J14/$J$12)</f>
        <v>0.4862464105853524</v>
      </c>
      <c r="L14" s="318">
        <v>18885.65117096309</v>
      </c>
      <c r="M14" s="462">
        <f>ABS(L14/$L$12)</f>
        <v>0.47607991868894078</v>
      </c>
      <c r="N14" s="462">
        <f>J14/L14-1</f>
        <v>7.1369973769417339E-3</v>
      </c>
      <c r="O14" s="462">
        <v>3.6837435695025622E-2</v>
      </c>
    </row>
    <row r="15" spans="1:15" s="41" customFormat="1" ht="15.75" customHeight="1" x14ac:dyDescent="0.2">
      <c r="A15" s="496" t="s">
        <v>63</v>
      </c>
      <c r="B15" s="43"/>
      <c r="C15" s="464">
        <v>14479.395473372057</v>
      </c>
      <c r="D15" s="455">
        <f>+ABS(C15/$C$12)</f>
        <v>0.37015730506589345</v>
      </c>
      <c r="E15" s="503">
        <v>13360.370336253296</v>
      </c>
      <c r="F15" s="455">
        <f>+ABS(E15/$E$12)</f>
        <v>0.33679558971824647</v>
      </c>
      <c r="G15" s="455"/>
      <c r="H15" s="455"/>
      <c r="J15" s="464">
        <v>14479.395473372057</v>
      </c>
      <c r="K15" s="455">
        <f>ABS(J15/$J$12)</f>
        <v>0.37015730506589345</v>
      </c>
      <c r="L15" s="464">
        <v>13360.370336253296</v>
      </c>
      <c r="M15" s="455">
        <f>ABS(L15/$L$12)</f>
        <v>0.33679558971824647</v>
      </c>
      <c r="N15" s="455"/>
      <c r="O15" s="455"/>
    </row>
    <row r="16" spans="1:15" s="41" customFormat="1" ht="15.75" customHeight="1" x14ac:dyDescent="0.2">
      <c r="A16" s="502" t="s">
        <v>64</v>
      </c>
      <c r="C16" s="503">
        <v>131.7901257911727</v>
      </c>
      <c r="D16" s="455">
        <f>+ABS(C16/$C$12)</f>
        <v>3.3691377438283794E-3</v>
      </c>
      <c r="E16" s="503">
        <v>156.33283470259471</v>
      </c>
      <c r="F16" s="455">
        <v>3.9409243853902789E-3</v>
      </c>
      <c r="G16" s="455"/>
      <c r="H16" s="455"/>
      <c r="J16" s="503">
        <v>131.7901257911727</v>
      </c>
      <c r="K16" s="455">
        <f>ABS(J16/$J$12)</f>
        <v>3.3691377438283794E-3</v>
      </c>
      <c r="L16" s="503">
        <v>156.33283470259471</v>
      </c>
      <c r="M16" s="455">
        <v>3.9409243853902789E-3</v>
      </c>
      <c r="N16" s="455"/>
      <c r="O16" s="455"/>
    </row>
    <row r="17" spans="1:15" s="41" customFormat="1" ht="15.75" customHeight="1" thickBot="1" x14ac:dyDescent="0.25">
      <c r="A17" s="264" t="s">
        <v>93</v>
      </c>
      <c r="B17" s="61"/>
      <c r="C17" s="435">
        <v>-51.657147659999993</v>
      </c>
      <c r="D17" s="442">
        <v>1.3205848683656013E-3</v>
      </c>
      <c r="E17" s="318">
        <v>-30.745026879999998</v>
      </c>
      <c r="F17" s="261">
        <v>7.7503760736745972E-4</v>
      </c>
      <c r="G17" s="261"/>
      <c r="H17" s="261"/>
      <c r="J17" s="435">
        <v>-51.657147659999993</v>
      </c>
      <c r="K17" s="442">
        <v>1.3205848683656013E-3</v>
      </c>
      <c r="L17" s="435">
        <v>-30.745026879999998</v>
      </c>
      <c r="M17" s="261">
        <v>7.7503760736745972E-4</v>
      </c>
      <c r="N17" s="261"/>
      <c r="O17" s="261"/>
    </row>
    <row r="18" spans="1:15" s="41" customFormat="1" ht="15" customHeight="1" thickBot="1" x14ac:dyDescent="0.25">
      <c r="A18" s="504" t="s">
        <v>94</v>
      </c>
      <c r="B18" s="61"/>
      <c r="C18" s="318">
        <v>4460.9095623288613</v>
      </c>
      <c r="D18" s="261">
        <f>+ABS(C18/$C$12)</f>
        <v>0.11404055264399614</v>
      </c>
      <c r="E18" s="450">
        <v>5399.6930268871984</v>
      </c>
      <c r="F18" s="462">
        <f>+ABS(E18/$E$12)</f>
        <v>0.1361184421926715</v>
      </c>
      <c r="G18" s="462">
        <v>-0.17385867305488745</v>
      </c>
      <c r="H18" s="462">
        <v>-0.14205817317571579</v>
      </c>
      <c r="I18" s="3"/>
      <c r="J18" s="318">
        <v>4460.9095623288613</v>
      </c>
      <c r="K18" s="261">
        <f>ABS(J18/$J$12)</f>
        <v>0.11404055264399614</v>
      </c>
      <c r="L18" s="318">
        <v>5399.6930268871984</v>
      </c>
      <c r="M18" s="462">
        <f>ABS(L18/$L$12)</f>
        <v>0.1361184421926715</v>
      </c>
      <c r="N18" s="462">
        <v>-0.17385867305488745</v>
      </c>
      <c r="O18" s="462">
        <v>-0.14205817317571579</v>
      </c>
    </row>
    <row r="19" spans="1:15" s="41" customFormat="1" ht="14.25" customHeight="1" thickBot="1" x14ac:dyDescent="0.25">
      <c r="A19" s="505" t="s">
        <v>95</v>
      </c>
      <c r="B19" s="61"/>
      <c r="C19" s="450">
        <v>2666.6253210038999</v>
      </c>
      <c r="D19" s="462">
        <f>+ABS(C19/$C$12)</f>
        <v>6.8170721924028024E-2</v>
      </c>
      <c r="E19" s="318">
        <v>2508.491433174288</v>
      </c>
      <c r="F19" s="261">
        <f>+ABS(E19/$E$12)</f>
        <v>6.3235436614104218E-2</v>
      </c>
      <c r="G19" s="462"/>
      <c r="H19" s="261"/>
      <c r="I19" s="3"/>
      <c r="J19" s="450">
        <v>2666.6253210038999</v>
      </c>
      <c r="K19" s="462">
        <f>ABS(J19/$J$12)</f>
        <v>6.8170721924028024E-2</v>
      </c>
      <c r="L19" s="450">
        <v>2508.491433174288</v>
      </c>
      <c r="M19" s="261">
        <f>ABS(L19/$L$12)</f>
        <v>6.3235436614104218E-2</v>
      </c>
      <c r="N19" s="462"/>
      <c r="O19" s="261"/>
    </row>
    <row r="20" spans="1:15" s="41" customFormat="1" ht="19.5" customHeight="1" thickBot="1" x14ac:dyDescent="0.25">
      <c r="A20" s="506" t="s">
        <v>96</v>
      </c>
      <c r="B20" s="61"/>
      <c r="C20" s="507">
        <v>7127.5348833327607</v>
      </c>
      <c r="D20" s="508">
        <f>+ABS(C20/$C$12)</f>
        <v>0.18221127456802416</v>
      </c>
      <c r="E20" s="507">
        <v>7908.1844600614859</v>
      </c>
      <c r="F20" s="508">
        <f>+ABS(E20/$E$12)</f>
        <v>0.19935387880677569</v>
      </c>
      <c r="G20" s="508">
        <v>-9.8714133524732683E-2</v>
      </c>
      <c r="H20" s="508">
        <v>-6.6358449006989395E-2</v>
      </c>
      <c r="I20" s="3"/>
      <c r="J20" s="507">
        <v>7127.5348833327607</v>
      </c>
      <c r="K20" s="508">
        <f>ABS(J20/$J$12)</f>
        <v>0.18221127456802416</v>
      </c>
      <c r="L20" s="507">
        <v>7908.1844600614859</v>
      </c>
      <c r="M20" s="508">
        <f>ABS(L20/$L$12)</f>
        <v>0.19935387880677569</v>
      </c>
      <c r="N20" s="508">
        <v>-9.8714133524732683E-2</v>
      </c>
      <c r="O20" s="508">
        <v>-6.6358449006989395E-2</v>
      </c>
    </row>
    <row r="21" spans="1:15" s="41" customFormat="1" ht="6" customHeight="1" x14ac:dyDescent="0.2">
      <c r="A21" s="251"/>
      <c r="B21" s="482"/>
      <c r="C21" s="482"/>
      <c r="D21" s="47"/>
      <c r="E21" s="482"/>
      <c r="F21" s="482"/>
      <c r="G21" s="482"/>
      <c r="H21" s="482"/>
      <c r="I21" s="47"/>
    </row>
    <row r="22" spans="1:15" s="41" customFormat="1" ht="11.1" customHeight="1" x14ac:dyDescent="0.2">
      <c r="A22"/>
      <c r="B22"/>
      <c r="C22"/>
      <c r="D22"/>
      <c r="E22"/>
      <c r="F22"/>
      <c r="G22"/>
      <c r="H22"/>
    </row>
    <row r="23" spans="1:15" s="41" customFormat="1" ht="13.5" customHeight="1" x14ac:dyDescent="0.2">
      <c r="A23"/>
      <c r="B23"/>
      <c r="C23"/>
      <c r="D23"/>
      <c r="E23"/>
      <c r="F23"/>
      <c r="G23"/>
      <c r="H23"/>
    </row>
    <row r="24" spans="1:15" s="41" customFormat="1" ht="13.5" customHeight="1" x14ac:dyDescent="0.2">
      <c r="A24"/>
      <c r="B24"/>
      <c r="C24"/>
      <c r="D24"/>
      <c r="E24"/>
      <c r="F24"/>
      <c r="G24"/>
      <c r="H24"/>
      <c r="K24"/>
    </row>
    <row r="25" spans="1:15" s="41" customFormat="1" ht="13.5" customHeight="1" x14ac:dyDescent="0.2">
      <c r="A25"/>
      <c r="B25"/>
      <c r="C25"/>
      <c r="D25"/>
      <c r="E25"/>
      <c r="F25"/>
      <c r="G25"/>
      <c r="H25"/>
    </row>
    <row r="26" spans="1:15" s="41" customFormat="1" ht="13.5" customHeight="1" x14ac:dyDescent="0.2">
      <c r="A26"/>
      <c r="B26"/>
      <c r="C26"/>
      <c r="D26"/>
      <c r="E26"/>
      <c r="F26"/>
      <c r="G26"/>
      <c r="H26"/>
    </row>
    <row r="27" spans="1:15" s="41" customFormat="1" ht="13.5" customHeight="1" x14ac:dyDescent="0.2">
      <c r="A27"/>
      <c r="B27"/>
      <c r="C27"/>
      <c r="D27"/>
      <c r="E27"/>
      <c r="F27"/>
      <c r="G27"/>
      <c r="H27"/>
    </row>
    <row r="28" spans="1:15" ht="16.149999999999999" customHeight="1" x14ac:dyDescent="0.2">
      <c r="A28"/>
      <c r="B28"/>
      <c r="C28"/>
      <c r="D28"/>
      <c r="E28"/>
      <c r="F28"/>
      <c r="G28"/>
      <c r="H28"/>
    </row>
    <row r="29" spans="1:15" ht="22.9" customHeight="1" x14ac:dyDescent="0.2">
      <c r="A29"/>
      <c r="B29"/>
      <c r="C29"/>
      <c r="D29"/>
      <c r="E29"/>
      <c r="F29"/>
      <c r="G29"/>
      <c r="H29"/>
    </row>
    <row r="30" spans="1:15" ht="12.75" x14ac:dyDescent="0.2">
      <c r="A30"/>
      <c r="B30"/>
      <c r="C30"/>
      <c r="D30"/>
      <c r="E30"/>
      <c r="F30"/>
      <c r="G30"/>
      <c r="H30"/>
    </row>
    <row r="31" spans="1:15" ht="12.75" x14ac:dyDescent="0.2">
      <c r="A31"/>
      <c r="B31"/>
      <c r="C31"/>
      <c r="D31"/>
      <c r="E31"/>
      <c r="F31"/>
      <c r="G31"/>
      <c r="H31"/>
    </row>
  </sheetData>
  <mergeCells count="5">
    <mergeCell ref="J5:O5"/>
    <mergeCell ref="A1:O1"/>
    <mergeCell ref="A2:O2"/>
    <mergeCell ref="A3:O3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>
    <oddFooter>&amp;L_x000D_&amp;1#&amp;"Aptos"&amp;14&amp;K000000 Interna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O31"/>
  <sheetViews>
    <sheetView showGridLines="0" zoomScale="112" workbookViewId="0">
      <pane xSplit="1" topLeftCell="B1" activePane="topRight" state="frozen"/>
      <selection pane="topRight" activeCell="R25" sqref="R25"/>
    </sheetView>
  </sheetViews>
  <sheetFormatPr baseColWidth="10" defaultColWidth="9.85546875" defaultRowHeight="11.25" x14ac:dyDescent="0.2"/>
  <cols>
    <col min="1" max="1" width="51" style="1" customWidth="1"/>
    <col min="2" max="2" width="1.7109375" style="26" customWidth="1"/>
    <col min="3" max="7" width="8.7109375" style="26" customWidth="1"/>
    <col min="8" max="8" width="11.7109375" style="26" customWidth="1"/>
    <col min="9" max="9" width="2.7109375" style="252" customWidth="1"/>
    <col min="10" max="14" width="8.7109375" style="252" hidden="1" customWidth="1"/>
    <col min="15" max="15" width="11.7109375" style="252" hidden="1" customWidth="1"/>
    <col min="16" max="16384" width="9.85546875" style="252"/>
  </cols>
  <sheetData>
    <row r="1" spans="1:15" s="41" customFormat="1" ht="15" x14ac:dyDescent="0.2">
      <c r="A1" s="747" t="s">
        <v>97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</row>
    <row r="2" spans="1:15" s="41" customFormat="1" ht="15" customHeight="1" x14ac:dyDescent="0.2">
      <c r="A2" s="750" t="s">
        <v>89</v>
      </c>
      <c r="B2" s="750"/>
      <c r="C2" s="750"/>
      <c r="D2" s="750"/>
      <c r="E2" s="750"/>
      <c r="F2" s="750"/>
      <c r="G2" s="750"/>
      <c r="H2" s="750"/>
      <c r="I2" s="750"/>
      <c r="J2" s="750"/>
      <c r="K2" s="750"/>
      <c r="L2" s="750"/>
      <c r="M2" s="750"/>
      <c r="N2" s="750"/>
      <c r="O2" s="750"/>
    </row>
    <row r="3" spans="1:15" s="41" customFormat="1" ht="11.1" customHeight="1" x14ac:dyDescent="0.2">
      <c r="A3" s="746" t="s">
        <v>51</v>
      </c>
      <c r="B3" s="746"/>
      <c r="C3" s="746"/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</row>
    <row r="4" spans="1:15" s="41" customFormat="1" ht="11.1" customHeight="1" x14ac:dyDescent="0.2">
      <c r="A4" s="2"/>
      <c r="B4" s="33"/>
      <c r="C4" s="33"/>
      <c r="D4" s="33"/>
      <c r="E4" s="33"/>
      <c r="F4" s="33"/>
      <c r="G4" s="33"/>
      <c r="H4" s="33"/>
      <c r="J4" s="33"/>
      <c r="K4" s="33"/>
      <c r="L4" s="33"/>
      <c r="M4" s="33"/>
      <c r="N4" s="33"/>
      <c r="O4" s="33"/>
    </row>
    <row r="5" spans="1:15" s="41" customFormat="1" ht="15" customHeight="1" x14ac:dyDescent="0.3">
      <c r="A5" s="2"/>
      <c r="B5" s="33"/>
      <c r="C5" s="745" t="str">
        <f>+'Division MX - CAM'!C5:H5</f>
        <v>For the First Quarter of:</v>
      </c>
      <c r="D5" s="745"/>
      <c r="E5" s="745"/>
      <c r="F5" s="745"/>
      <c r="G5" s="745"/>
      <c r="H5" s="745"/>
      <c r="J5" s="745" t="str">
        <f>+'Division MX - CAM'!J5:O5</f>
        <v>For the full year of:</v>
      </c>
      <c r="K5" s="745"/>
      <c r="L5" s="745"/>
      <c r="M5" s="745"/>
      <c r="N5" s="745"/>
      <c r="O5" s="745"/>
    </row>
    <row r="6" spans="1:15" s="243" customFormat="1" ht="30.75" customHeight="1" x14ac:dyDescent="0.2">
      <c r="A6" s="95"/>
      <c r="B6" s="67"/>
      <c r="C6" s="494">
        <f>+'Division MX - CAM'!C6</f>
        <v>2026</v>
      </c>
      <c r="D6" s="495" t="s">
        <v>53</v>
      </c>
      <c r="E6" s="494">
        <f>+'Division MX - CAM'!E6</f>
        <v>2025</v>
      </c>
      <c r="F6" s="495" t="s">
        <v>53</v>
      </c>
      <c r="G6" s="494" t="s">
        <v>54</v>
      </c>
      <c r="H6" s="494" t="s">
        <v>90</v>
      </c>
      <c r="J6" s="494">
        <f>+'Division MX - CAM'!J6</f>
        <v>2026</v>
      </c>
      <c r="K6" s="495" t="s">
        <v>53</v>
      </c>
      <c r="L6" s="494">
        <f>+'Division MX - CAM'!L6</f>
        <v>2025</v>
      </c>
      <c r="M6" s="495" t="s">
        <v>53</v>
      </c>
      <c r="N6" s="494" t="s">
        <v>54</v>
      </c>
      <c r="O6" s="494" t="s">
        <v>90</v>
      </c>
    </row>
    <row r="7" spans="1:15" s="41" customFormat="1" ht="15.75" customHeight="1" x14ac:dyDescent="0.2">
      <c r="A7" s="497" t="s">
        <v>56</v>
      </c>
      <c r="B7" s="61"/>
      <c r="C7" s="452">
        <v>3175.4809038050003</v>
      </c>
      <c r="D7" s="452"/>
      <c r="E7" s="452">
        <v>3018.71674325101</v>
      </c>
      <c r="F7" s="452"/>
      <c r="G7" s="455">
        <v>5.1930728811992788E-2</v>
      </c>
      <c r="H7" s="455">
        <v>5.1930728811992788E-2</v>
      </c>
      <c r="J7" s="452">
        <v>3175.4809038050003</v>
      </c>
      <c r="K7" s="452"/>
      <c r="L7" s="452">
        <v>3018.71674325101</v>
      </c>
      <c r="M7" s="452"/>
      <c r="N7" s="455">
        <v>5.1930728811992788E-2</v>
      </c>
      <c r="O7" s="455">
        <v>5.1930728811992788E-2</v>
      </c>
    </row>
    <row r="8" spans="1:15" s="41" customFormat="1" ht="15.75" customHeight="1" x14ac:dyDescent="0.2">
      <c r="A8" s="498" t="s">
        <v>91</v>
      </c>
      <c r="B8" s="61"/>
      <c r="C8" s="457">
        <v>453.89518795333515</v>
      </c>
      <c r="D8" s="457"/>
      <c r="E8" s="457">
        <v>433.20580970161728</v>
      </c>
      <c r="F8" s="457"/>
      <c r="G8" s="459">
        <v>4.775877374767501E-2</v>
      </c>
      <c r="H8" s="459">
        <v>4.7758773747674788E-2</v>
      </c>
      <c r="J8" s="457">
        <v>453.89518795333515</v>
      </c>
      <c r="K8" s="457"/>
      <c r="L8" s="457">
        <v>433.20580970161728</v>
      </c>
      <c r="M8" s="457"/>
      <c r="N8" s="459">
        <v>4.775877374767501E-2</v>
      </c>
      <c r="O8" s="459">
        <v>4.7758773747674788E-2</v>
      </c>
    </row>
    <row r="9" spans="1:15" s="41" customFormat="1" ht="15.75" customHeight="1" thickBot="1" x14ac:dyDescent="0.25">
      <c r="A9" s="499" t="s">
        <v>58</v>
      </c>
      <c r="B9" s="61"/>
      <c r="C9" s="434">
        <v>65.969171555727399</v>
      </c>
      <c r="D9" s="434"/>
      <c r="E9" s="434">
        <v>66.317834714574431</v>
      </c>
      <c r="F9" s="500"/>
      <c r="G9" s="442">
        <f>+C9/E9-1</f>
        <v>-5.2574569170970031E-3</v>
      </c>
      <c r="H9" s="500"/>
      <c r="J9" s="434">
        <v>65.969171555727385</v>
      </c>
      <c r="K9" s="434"/>
      <c r="L9" s="434">
        <v>66.317834714574431</v>
      </c>
      <c r="M9" s="500"/>
      <c r="N9" s="442">
        <f>+J9/L9-1</f>
        <v>-5.2574569170971142E-3</v>
      </c>
      <c r="O9" s="500"/>
    </row>
    <row r="10" spans="1:15" s="41" customFormat="1" ht="15.75" customHeight="1" x14ac:dyDescent="0.2">
      <c r="A10" s="264" t="s">
        <v>59</v>
      </c>
      <c r="B10" s="61"/>
      <c r="C10" s="464">
        <v>31524.724955494527</v>
      </c>
      <c r="D10" s="465"/>
      <c r="E10" s="464">
        <v>30410.829442001734</v>
      </c>
      <c r="F10" s="465"/>
      <c r="G10" s="465"/>
      <c r="H10" s="465"/>
      <c r="J10" s="464">
        <v>31524.724955494523</v>
      </c>
      <c r="K10" s="465"/>
      <c r="L10" s="464">
        <v>30410.829442001734</v>
      </c>
      <c r="M10" s="465"/>
      <c r="N10" s="465"/>
      <c r="O10" s="465"/>
    </row>
    <row r="11" spans="1:15" s="41" customFormat="1" ht="15.75" customHeight="1" thickBot="1" x14ac:dyDescent="0.25">
      <c r="A11" s="499" t="s">
        <v>60</v>
      </c>
      <c r="B11" s="61"/>
      <c r="C11" s="318">
        <v>283.78145767625699</v>
      </c>
      <c r="D11" s="500"/>
      <c r="E11" s="318">
        <v>76.883403631386201</v>
      </c>
      <c r="F11" s="500"/>
      <c r="G11" s="500"/>
      <c r="H11" s="500"/>
      <c r="J11" s="318">
        <v>283.78145767625699</v>
      </c>
      <c r="K11" s="500"/>
      <c r="L11" s="318">
        <v>76.883403631386201</v>
      </c>
      <c r="M11" s="500"/>
      <c r="N11" s="500"/>
      <c r="O11" s="500"/>
    </row>
    <row r="12" spans="1:15" s="41" customFormat="1" ht="15.75" customHeight="1" thickBot="1" x14ac:dyDescent="0.25">
      <c r="A12" s="501" t="s">
        <v>92</v>
      </c>
      <c r="B12" s="337"/>
      <c r="C12" s="450">
        <v>31808.506413170773</v>
      </c>
      <c r="D12" s="462">
        <f>+ABS(C12/$C$12)</f>
        <v>1</v>
      </c>
      <c r="E12" s="450">
        <v>30487.712845633123</v>
      </c>
      <c r="F12" s="462">
        <f>+ABS(E12/$E$12)</f>
        <v>1</v>
      </c>
      <c r="G12" s="462">
        <v>4.3322159790245784E-2</v>
      </c>
      <c r="H12" s="462">
        <v>0.12338455169814977</v>
      </c>
      <c r="J12" s="450">
        <v>31808.506413170777</v>
      </c>
      <c r="K12" s="462">
        <f>ABS(J12/$J$12)</f>
        <v>1</v>
      </c>
      <c r="L12" s="450">
        <v>30487.712845633127</v>
      </c>
      <c r="M12" s="462">
        <f>ABS(L12/$L$12)</f>
        <v>1</v>
      </c>
      <c r="N12" s="462">
        <v>4.3322159790245784E-2</v>
      </c>
      <c r="O12" s="462">
        <v>0.12338455169814977</v>
      </c>
    </row>
    <row r="13" spans="1:15" s="41" customFormat="1" ht="15.75" customHeight="1" thickBot="1" x14ac:dyDescent="0.25">
      <c r="A13" s="264" t="s">
        <v>62</v>
      </c>
      <c r="B13" s="337"/>
      <c r="C13" s="435">
        <v>17573.626357396817</v>
      </c>
      <c r="D13" s="261">
        <f>+ABS(C13/$C$12)</f>
        <v>0.55248197224753071</v>
      </c>
      <c r="E13" s="435">
        <v>17541.030089145366</v>
      </c>
      <c r="F13" s="261">
        <f>+ABS(E13/$E$12)</f>
        <v>0.57534752370438436</v>
      </c>
      <c r="G13" s="261"/>
      <c r="H13" s="261"/>
      <c r="J13" s="435">
        <v>17573.626357396817</v>
      </c>
      <c r="K13" s="261">
        <f>ABS(J13/$J$12)</f>
        <v>0.55248197224753059</v>
      </c>
      <c r="L13" s="435">
        <v>17541.030089145366</v>
      </c>
      <c r="M13" s="261">
        <f>ABS(L13/$L$12)</f>
        <v>0.57534752370438424</v>
      </c>
      <c r="N13" s="261"/>
      <c r="O13" s="261"/>
    </row>
    <row r="14" spans="1:15" s="41" customFormat="1" ht="15.75" customHeight="1" thickBot="1" x14ac:dyDescent="0.25">
      <c r="A14" s="501" t="s">
        <v>15</v>
      </c>
      <c r="B14" s="61"/>
      <c r="C14" s="318">
        <v>14234.880055773961</v>
      </c>
      <c r="D14" s="437">
        <f>+ABS(C14/$C$12)</f>
        <v>0.44751802775246946</v>
      </c>
      <c r="E14" s="318">
        <v>12946.682756487757</v>
      </c>
      <c r="F14" s="437">
        <f>+ABS(E14/$E$12)</f>
        <v>0.42465247629561564</v>
      </c>
      <c r="G14" s="437">
        <v>9.9500182673486037E-2</v>
      </c>
      <c r="H14" s="437">
        <v>0.18335263344366326</v>
      </c>
      <c r="J14" s="318">
        <v>14234.880055773961</v>
      </c>
      <c r="K14" s="437">
        <f>ABS(J14/$J$12)</f>
        <v>0.44751802775246941</v>
      </c>
      <c r="L14" s="318">
        <v>12946.682756487757</v>
      </c>
      <c r="M14" s="437">
        <f>ABS(L14/$L$12)</f>
        <v>0.42465247629561559</v>
      </c>
      <c r="N14" s="437">
        <v>9.9500182673486037E-2</v>
      </c>
      <c r="O14" s="437">
        <v>0.18335263344366326</v>
      </c>
    </row>
    <row r="15" spans="1:15" s="41" customFormat="1" ht="15.75" customHeight="1" x14ac:dyDescent="0.2">
      <c r="A15" s="496" t="s">
        <v>63</v>
      </c>
      <c r="B15" s="43"/>
      <c r="C15" s="464">
        <v>9665.5252289609325</v>
      </c>
      <c r="D15" s="466">
        <f>+ABS(C15/$C$12)</f>
        <v>0.30386605090513719</v>
      </c>
      <c r="E15" s="464">
        <v>9118.0516947413034</v>
      </c>
      <c r="F15" s="466">
        <f>+ABS(E15/$E$12)</f>
        <v>0.29907299838817913</v>
      </c>
      <c r="G15" s="466"/>
      <c r="H15" s="466"/>
      <c r="J15" s="464">
        <v>9665.5252289609325</v>
      </c>
      <c r="K15" s="466">
        <f>ABS(J15/$J$12)</f>
        <v>0.30386605090513713</v>
      </c>
      <c r="L15" s="464">
        <v>9118.0516947413034</v>
      </c>
      <c r="M15" s="466">
        <f>ABS(L15/$L$12)</f>
        <v>0.29907299838817908</v>
      </c>
      <c r="N15" s="466"/>
      <c r="O15" s="466"/>
    </row>
    <row r="16" spans="1:15" s="41" customFormat="1" ht="15.75" customHeight="1" x14ac:dyDescent="0.2">
      <c r="A16" s="502" t="s">
        <v>64</v>
      </c>
      <c r="C16" s="503">
        <v>44.216112549482403</v>
      </c>
      <c r="D16" s="455">
        <f>+ABS(C16/$C$12)</f>
        <v>1.390071950413053E-3</v>
      </c>
      <c r="E16" s="503">
        <v>27.728191866646902</v>
      </c>
      <c r="F16" s="455">
        <f>+ABS(E16/$E$12)</f>
        <v>9.0948743866231085E-4</v>
      </c>
      <c r="G16" s="455"/>
      <c r="H16" s="455"/>
      <c r="J16" s="503">
        <v>44.216112549482403</v>
      </c>
      <c r="K16" s="455">
        <f>ABS(J16/$J$12)</f>
        <v>1.3900719504130528E-3</v>
      </c>
      <c r="L16" s="503">
        <v>27.728191866646899</v>
      </c>
      <c r="M16" s="455">
        <f>ABS(L16/$L$12)</f>
        <v>9.0948743866231063E-4</v>
      </c>
      <c r="N16" s="455"/>
      <c r="O16" s="455"/>
    </row>
    <row r="17" spans="1:15" s="41" customFormat="1" ht="15.75" customHeight="1" thickBot="1" x14ac:dyDescent="0.25">
      <c r="A17" s="264" t="s">
        <v>93</v>
      </c>
      <c r="B17" s="61"/>
      <c r="C17" s="435">
        <v>-45.474587589934295</v>
      </c>
      <c r="D17" s="442">
        <v>1.4296360539300544E-3</v>
      </c>
      <c r="E17" s="435">
        <v>-47.114457002073898</v>
      </c>
      <c r="F17" s="261">
        <v>1.5453588545859809E-3</v>
      </c>
      <c r="G17" s="261"/>
      <c r="H17" s="261"/>
      <c r="J17" s="435">
        <v>-45.474587589934295</v>
      </c>
      <c r="K17" s="442">
        <v>1.4296360539300544E-3</v>
      </c>
      <c r="L17" s="435">
        <v>-47.114457002073898</v>
      </c>
      <c r="M17" s="261">
        <v>1.5453588545859807E-3</v>
      </c>
      <c r="N17" s="261"/>
      <c r="O17" s="261"/>
    </row>
    <row r="18" spans="1:15" s="41" customFormat="1" ht="15.75" customHeight="1" thickBot="1" x14ac:dyDescent="0.25">
      <c r="A18" s="504" t="s">
        <v>98</v>
      </c>
      <c r="B18" s="61"/>
      <c r="C18" s="318">
        <v>4570.613301853482</v>
      </c>
      <c r="D18" s="261">
        <f>+ABS(C18/$C$12)</f>
        <v>0.14369154095084935</v>
      </c>
      <c r="E18" s="318">
        <v>3848.0173268818808</v>
      </c>
      <c r="F18" s="462">
        <f>+ABS(E18/$E$12)</f>
        <v>0.1262153493233602</v>
      </c>
      <c r="G18" s="462">
        <v>0.18778397122165091</v>
      </c>
      <c r="H18" s="462">
        <v>0.26899056846889713</v>
      </c>
      <c r="J18" s="318">
        <v>4570.613301853482</v>
      </c>
      <c r="K18" s="261">
        <f>ABS(J18/$J$12)</f>
        <v>0.14369154095084932</v>
      </c>
      <c r="L18" s="318">
        <v>3848.0173268818817</v>
      </c>
      <c r="M18" s="462">
        <f>ABS(L18/$L$12)</f>
        <v>0.12621534932336023</v>
      </c>
      <c r="N18" s="462">
        <v>0.18778397122165069</v>
      </c>
      <c r="O18" s="462">
        <v>0.26899056846889713</v>
      </c>
    </row>
    <row r="19" spans="1:15" s="245" customFormat="1" ht="14.25" customHeight="1" thickBot="1" x14ac:dyDescent="0.25">
      <c r="A19" s="505" t="s">
        <v>95</v>
      </c>
      <c r="B19" s="61"/>
      <c r="C19" s="450">
        <v>1675.6640621589138</v>
      </c>
      <c r="D19" s="462">
        <f>+ABS(C19/$C$12)</f>
        <v>5.2679746744257093E-2</v>
      </c>
      <c r="E19" s="450">
        <v>1497.9909367794253</v>
      </c>
      <c r="F19" s="261">
        <f>+ABS(E19/$E$12)</f>
        <v>4.913425104612229E-2</v>
      </c>
      <c r="G19" s="462"/>
      <c r="H19" s="261"/>
      <c r="J19" s="450">
        <v>1675.6640621589136</v>
      </c>
      <c r="K19" s="462">
        <f>ABS(J19/$J$12)</f>
        <v>5.2679746744257079E-2</v>
      </c>
      <c r="L19" s="450">
        <v>1497.9909367794253</v>
      </c>
      <c r="M19" s="261">
        <f>ABS(L19/$L$12)</f>
        <v>4.9134251046122283E-2</v>
      </c>
      <c r="N19" s="462"/>
      <c r="O19" s="261"/>
    </row>
    <row r="20" spans="1:15" s="41" customFormat="1" ht="15.75" thickBot="1" x14ac:dyDescent="0.25">
      <c r="A20" s="506" t="s">
        <v>99</v>
      </c>
      <c r="B20" s="631"/>
      <c r="C20" s="507">
        <v>6246.2773640123951</v>
      </c>
      <c r="D20" s="508">
        <f>+ABS(C20/$C$12)</f>
        <v>0.19637128769510639</v>
      </c>
      <c r="E20" s="507">
        <v>5346.008263661306</v>
      </c>
      <c r="F20" s="508">
        <f>+ABS(E20/$E$12)</f>
        <v>0.17534960036948249</v>
      </c>
      <c r="G20" s="508">
        <v>0.16840024480892302</v>
      </c>
      <c r="H20" s="508">
        <v>0.25773347059944318</v>
      </c>
      <c r="J20" s="507">
        <v>6246.2773640123951</v>
      </c>
      <c r="K20" s="508">
        <f>ABS(J20/$J$12)</f>
        <v>0.19637128769510639</v>
      </c>
      <c r="L20" s="507">
        <v>5346.008263661307</v>
      </c>
      <c r="M20" s="508">
        <f>ABS(L20/$L$12)</f>
        <v>0.17534960036948249</v>
      </c>
      <c r="N20" s="508">
        <v>0.16840024480892279</v>
      </c>
      <c r="O20" s="508">
        <v>0.25773347059944318</v>
      </c>
    </row>
    <row r="21" spans="1:15" s="41" customFormat="1" ht="11.1" customHeight="1" x14ac:dyDescent="0.2">
      <c r="A21" s="246"/>
      <c r="B21" s="40"/>
      <c r="C21" s="247"/>
      <c r="D21" s="248"/>
      <c r="E21" s="247"/>
      <c r="F21" s="249"/>
      <c r="G21" s="250"/>
      <c r="H21" s="250"/>
    </row>
    <row r="22" spans="1:15" s="41" customFormat="1" ht="6" customHeight="1" x14ac:dyDescent="0.2">
      <c r="A22" s="251"/>
      <c r="B22" s="47"/>
      <c r="C22" s="47"/>
      <c r="D22" s="47"/>
      <c r="E22" s="47"/>
      <c r="F22" s="47"/>
      <c r="G22" s="47"/>
      <c r="H22" s="47"/>
      <c r="I22" s="47"/>
    </row>
    <row r="23" spans="1:15" s="41" customFormat="1" ht="11.1" customHeight="1" x14ac:dyDescent="0.2">
      <c r="A23"/>
      <c r="B23"/>
      <c r="C23"/>
      <c r="D23"/>
      <c r="E23"/>
      <c r="F23"/>
      <c r="G23"/>
      <c r="H23"/>
    </row>
    <row r="24" spans="1:15" s="41" customFormat="1" ht="16.5" customHeight="1" x14ac:dyDescent="0.2">
      <c r="A24"/>
      <c r="B24"/>
      <c r="C24"/>
      <c r="D24"/>
      <c r="E24"/>
      <c r="F24"/>
      <c r="G24"/>
      <c r="H24"/>
    </row>
    <row r="25" spans="1:15" s="41" customFormat="1" ht="16.5" customHeight="1" x14ac:dyDescent="0.2">
      <c r="A25"/>
      <c r="B25"/>
      <c r="C25"/>
      <c r="D25"/>
      <c r="E25"/>
      <c r="F25"/>
      <c r="G25"/>
      <c r="H25"/>
    </row>
    <row r="26" spans="1:15" s="41" customFormat="1" ht="33.75" customHeight="1" x14ac:dyDescent="0.2">
      <c r="A26"/>
      <c r="B26"/>
      <c r="C26"/>
      <c r="D26"/>
      <c r="E26"/>
      <c r="F26"/>
      <c r="G26"/>
      <c r="H26"/>
    </row>
    <row r="27" spans="1:15" s="41" customFormat="1" ht="56.25" customHeight="1" x14ac:dyDescent="0.2">
      <c r="A27"/>
      <c r="B27"/>
      <c r="C27"/>
      <c r="D27"/>
      <c r="E27"/>
      <c r="F27"/>
      <c r="G27"/>
      <c r="H27"/>
    </row>
    <row r="28" spans="1:15" s="41" customFormat="1" ht="16.5" customHeight="1" x14ac:dyDescent="0.2">
      <c r="A28"/>
      <c r="B28"/>
      <c r="C28"/>
      <c r="D28"/>
      <c r="E28"/>
      <c r="F28"/>
      <c r="G28"/>
      <c r="H28"/>
    </row>
    <row r="29" spans="1:15" ht="16.5" customHeight="1" x14ac:dyDescent="0.2">
      <c r="A29"/>
      <c r="B29"/>
      <c r="C29"/>
      <c r="D29"/>
      <c r="E29"/>
      <c r="F29"/>
      <c r="G29"/>
      <c r="H29"/>
    </row>
    <row r="30" spans="1:15" ht="16.5" customHeight="1" x14ac:dyDescent="0.2">
      <c r="A30"/>
      <c r="B30"/>
      <c r="C30"/>
      <c r="D30"/>
      <c r="E30"/>
      <c r="F30"/>
      <c r="G30"/>
      <c r="H30"/>
    </row>
    <row r="31" spans="1:15" ht="31.5" customHeight="1" x14ac:dyDescent="0.2">
      <c r="A31"/>
      <c r="B31"/>
      <c r="C31"/>
      <c r="D31"/>
      <c r="E31"/>
      <c r="F31"/>
      <c r="G31"/>
      <c r="H31"/>
    </row>
  </sheetData>
  <mergeCells count="5">
    <mergeCell ref="J5:O5"/>
    <mergeCell ref="A1:O1"/>
    <mergeCell ref="A2:O2"/>
    <mergeCell ref="A3:O3"/>
    <mergeCell ref="C5:H5"/>
  </mergeCells>
  <pageMargins left="0.7" right="0.7" top="0.75" bottom="0.75" header="0.3" footer="0.3"/>
  <pageSetup orientation="portrait" r:id="rId1"/>
  <headerFooter>
    <oddFooter>&amp;L_x000D_&amp;1#&amp;"Aptos"&amp;14&amp;K000000 Interna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S59"/>
  <sheetViews>
    <sheetView showGridLines="0" topLeftCell="A24" zoomScale="80" zoomScaleNormal="70" zoomScaleSheetLayoutView="130" workbookViewId="0">
      <selection activeCell="H40" sqref="H40"/>
    </sheetView>
  </sheetViews>
  <sheetFormatPr baseColWidth="10" defaultColWidth="9.85546875" defaultRowHeight="15.75" x14ac:dyDescent="0.2"/>
  <cols>
    <col min="1" max="1" width="13.140625" style="157" bestFit="1" customWidth="1"/>
    <col min="2" max="2" width="41.7109375" style="157" customWidth="1"/>
    <col min="3" max="3" width="2.42578125" style="269" customWidth="1"/>
    <col min="4" max="4" width="15.7109375" style="270" customWidth="1"/>
    <col min="5" max="5" width="17.140625" style="270" customWidth="1"/>
    <col min="6" max="6" width="10.7109375" style="270" customWidth="1"/>
    <col min="7" max="7" width="7.140625" style="271" bestFit="1" customWidth="1"/>
    <col min="8" max="8" width="44" style="269" customWidth="1"/>
    <col min="9" max="9" width="2.42578125" style="157" customWidth="1"/>
    <col min="10" max="11" width="13.42578125" style="157" bestFit="1" customWidth="1"/>
    <col min="12" max="12" width="10" style="157" bestFit="1" customWidth="1"/>
    <col min="13" max="16384" width="9.85546875" style="157"/>
  </cols>
  <sheetData>
    <row r="1" spans="1:19" x14ac:dyDescent="0.2">
      <c r="A1" s="157" t="s">
        <v>10</v>
      </c>
    </row>
    <row r="2" spans="1:19" ht="15" customHeight="1" x14ac:dyDescent="0.2">
      <c r="B2" s="728" t="s">
        <v>49</v>
      </c>
      <c r="C2" s="728"/>
      <c r="D2" s="728"/>
      <c r="E2" s="728"/>
      <c r="F2" s="728"/>
      <c r="G2" s="728"/>
      <c r="H2" s="728"/>
      <c r="I2" s="728"/>
      <c r="J2" s="728"/>
      <c r="K2" s="728"/>
      <c r="L2" s="728"/>
    </row>
    <row r="3" spans="1:19" ht="15" customHeight="1" x14ac:dyDescent="0.2">
      <c r="B3" s="728" t="s">
        <v>100</v>
      </c>
      <c r="C3" s="728"/>
      <c r="D3" s="728"/>
      <c r="E3" s="728"/>
      <c r="F3" s="728"/>
      <c r="G3" s="728"/>
      <c r="H3" s="728"/>
      <c r="I3" s="728"/>
      <c r="J3" s="728"/>
      <c r="K3" s="728"/>
      <c r="L3" s="728"/>
    </row>
    <row r="4" spans="1:19" ht="13.5" customHeight="1" x14ac:dyDescent="0.2">
      <c r="B4" s="753" t="s">
        <v>24</v>
      </c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268"/>
      <c r="N4" s="268"/>
      <c r="O4" s="268"/>
      <c r="P4" s="268"/>
      <c r="Q4" s="268"/>
      <c r="R4" s="268"/>
      <c r="S4" s="268"/>
    </row>
    <row r="5" spans="1:19" ht="11.1" customHeight="1" x14ac:dyDescent="0.2">
      <c r="H5" s="272"/>
    </row>
    <row r="6" spans="1:19" ht="35.1" customHeight="1" x14ac:dyDescent="0.2">
      <c r="B6" s="567" t="s">
        <v>101</v>
      </c>
      <c r="C6" s="273"/>
      <c r="D6" s="692" t="s">
        <v>225</v>
      </c>
      <c r="E6" s="381" t="s">
        <v>230</v>
      </c>
      <c r="F6" s="381" t="s">
        <v>26</v>
      </c>
      <c r="H6" s="568" t="s">
        <v>102</v>
      </c>
      <c r="I6" s="274"/>
      <c r="J6" s="691" t="str">
        <f>D6</f>
        <v>Mar-26</v>
      </c>
      <c r="K6" s="381" t="str">
        <f>+E6</f>
        <v xml:space="preserve"> Dec-25</v>
      </c>
      <c r="L6" s="381" t="s">
        <v>26</v>
      </c>
    </row>
    <row r="7" spans="1:19" ht="33" customHeight="1" thickBot="1" x14ac:dyDescent="0.25">
      <c r="B7" s="407" t="s">
        <v>103</v>
      </c>
      <c r="D7" s="408"/>
      <c r="E7" s="408"/>
      <c r="F7" s="408"/>
      <c r="H7" s="407" t="s">
        <v>104</v>
      </c>
      <c r="J7" s="409"/>
      <c r="K7" s="409"/>
      <c r="L7" s="409"/>
    </row>
    <row r="8" spans="1:19" ht="20.100000000000001" customHeight="1" thickTop="1" x14ac:dyDescent="0.25">
      <c r="B8" s="754" t="s">
        <v>105</v>
      </c>
      <c r="H8" s="396" t="s">
        <v>106</v>
      </c>
      <c r="I8" s="277"/>
      <c r="J8" s="303">
        <v>4875.0733919727736</v>
      </c>
      <c r="K8" s="303">
        <v>7943.586330165831</v>
      </c>
      <c r="L8" s="404">
        <f>+J8/K8-1</f>
        <v>-0.38628810850086137</v>
      </c>
    </row>
    <row r="9" spans="1:19" ht="20.100000000000001" customHeight="1" x14ac:dyDescent="0.25">
      <c r="B9" s="755"/>
      <c r="C9" s="275"/>
      <c r="D9" s="303">
        <v>41346.218499941373</v>
      </c>
      <c r="E9" s="303">
        <v>28066.795562944506</v>
      </c>
      <c r="F9" s="276">
        <f>+D9/E9-1</f>
        <v>0.4731364115727259</v>
      </c>
      <c r="H9" s="397" t="s">
        <v>107</v>
      </c>
      <c r="I9" s="277"/>
      <c r="J9" s="389">
        <v>29385.249028346312</v>
      </c>
      <c r="K9" s="389">
        <v>31897.8620665253</v>
      </c>
      <c r="L9" s="395">
        <f>J9/K9-1</f>
        <v>-7.8770578195452412E-2</v>
      </c>
    </row>
    <row r="10" spans="1:19" ht="19.899999999999999" customHeight="1" x14ac:dyDescent="0.25">
      <c r="A10" s="697"/>
      <c r="B10" s="397" t="s">
        <v>108</v>
      </c>
      <c r="C10" s="277"/>
      <c r="D10" s="389">
        <v>17748.823577041545</v>
      </c>
      <c r="E10" s="389">
        <v>22146.398230406248</v>
      </c>
      <c r="F10" s="390">
        <f>+D10/E10-1</f>
        <v>-0.19856839056235265</v>
      </c>
      <c r="H10" s="397" t="s">
        <v>109</v>
      </c>
      <c r="I10" s="277"/>
      <c r="J10" s="394">
        <v>952.16870041571326</v>
      </c>
      <c r="K10" s="394">
        <v>630.79981792195269</v>
      </c>
      <c r="L10" s="395">
        <f>+J10/K10-1</f>
        <v>0.50946254796402424</v>
      </c>
    </row>
    <row r="11" spans="1:19" ht="20.100000000000001" customHeight="1" x14ac:dyDescent="0.25">
      <c r="B11" s="397" t="s">
        <v>110</v>
      </c>
      <c r="C11" s="277"/>
      <c r="D11" s="394">
        <v>14813.642942503719</v>
      </c>
      <c r="E11" s="394">
        <v>14014.116904889037</v>
      </c>
      <c r="F11" s="390">
        <f>+D11/E11-1</f>
        <v>5.7051474812212843E-2</v>
      </c>
      <c r="H11" s="278" t="s">
        <v>111</v>
      </c>
      <c r="I11" s="277"/>
      <c r="J11" s="385">
        <v>43132.613283643572</v>
      </c>
      <c r="K11" s="385">
        <v>26284.430669458503</v>
      </c>
      <c r="L11" s="330">
        <f>+J11/K11-1</f>
        <v>0.64099477086113987</v>
      </c>
    </row>
    <row r="12" spans="1:19" ht="20.100000000000001" customHeight="1" thickBot="1" x14ac:dyDescent="0.3">
      <c r="B12" s="278" t="s">
        <v>112</v>
      </c>
      <c r="C12" s="277"/>
      <c r="D12" s="385">
        <v>12232.718313341147</v>
      </c>
      <c r="E12" s="385">
        <v>10342.772864993893</v>
      </c>
      <c r="F12" s="398">
        <f>+D12/E12-1</f>
        <v>0.18273102126644947</v>
      </c>
      <c r="H12" s="662" t="s">
        <v>113</v>
      </c>
      <c r="I12" s="277"/>
      <c r="J12" s="667">
        <v>78345.104404378362</v>
      </c>
      <c r="K12" s="667">
        <v>66756.678884071589</v>
      </c>
      <c r="L12" s="664">
        <f>J12/K12-1</f>
        <v>0.17359200178952916</v>
      </c>
    </row>
    <row r="13" spans="1:19" ht="20.100000000000001" customHeight="1" thickBot="1" x14ac:dyDescent="0.3">
      <c r="B13" s="662" t="s">
        <v>114</v>
      </c>
      <c r="C13" s="277"/>
      <c r="D13" s="663">
        <v>86141.403332827787</v>
      </c>
      <c r="E13" s="663">
        <v>74570.083563233682</v>
      </c>
      <c r="F13" s="664">
        <f>+D13/E13-1</f>
        <v>0.15517375355737539</v>
      </c>
      <c r="H13" s="665" t="s">
        <v>115</v>
      </c>
      <c r="I13" s="256"/>
      <c r="J13" s="699">
        <v>0</v>
      </c>
      <c r="K13" s="699">
        <v>0</v>
      </c>
      <c r="L13" s="666"/>
    </row>
    <row r="14" spans="1:19" ht="19.899999999999999" customHeight="1" x14ac:dyDescent="0.25">
      <c r="B14" s="396" t="s">
        <v>116</v>
      </c>
      <c r="C14" s="277"/>
      <c r="D14" s="699">
        <v>0</v>
      </c>
      <c r="E14" s="699">
        <v>0</v>
      </c>
      <c r="F14" s="330"/>
      <c r="H14" s="397" t="s">
        <v>117</v>
      </c>
      <c r="I14" s="277"/>
      <c r="J14" s="394">
        <v>82233.114486326886</v>
      </c>
      <c r="K14" s="394">
        <v>71834.451220721676</v>
      </c>
      <c r="L14" s="395">
        <f>+J14/K14-1</f>
        <v>0.14475872076552543</v>
      </c>
    </row>
    <row r="15" spans="1:19" ht="19.5" customHeight="1" x14ac:dyDescent="0.25">
      <c r="A15" s="698"/>
      <c r="B15" s="397" t="s">
        <v>118</v>
      </c>
      <c r="C15" s="277"/>
      <c r="D15" s="394">
        <v>180491.27173018214</v>
      </c>
      <c r="E15" s="394">
        <v>174289.17532905939</v>
      </c>
      <c r="F15" s="395">
        <f>+D15/E15-1</f>
        <v>3.5585092358221049E-2</v>
      </c>
      <c r="H15" s="396" t="s">
        <v>119</v>
      </c>
      <c r="I15" s="277"/>
      <c r="J15" s="304">
        <v>2857.3135923104446</v>
      </c>
      <c r="K15" s="304">
        <v>2272.5980707289741</v>
      </c>
      <c r="L15" s="395">
        <f>J15/K15-1</f>
        <v>0.2572894561130703</v>
      </c>
    </row>
    <row r="16" spans="1:19" ht="19.5" customHeight="1" x14ac:dyDescent="0.25">
      <c r="B16" s="278" t="s">
        <v>120</v>
      </c>
      <c r="C16" s="277"/>
      <c r="D16" s="304">
        <v>-68765.817475982825</v>
      </c>
      <c r="E16" s="304">
        <v>-65158.68110257083</v>
      </c>
      <c r="F16" s="330">
        <f>D16/E16-1</f>
        <v>5.5359260076700334E-2</v>
      </c>
      <c r="H16" s="278" t="s">
        <v>121</v>
      </c>
      <c r="I16" s="277"/>
      <c r="J16" s="384">
        <v>22810.822258451786</v>
      </c>
      <c r="K16" s="384">
        <v>19647.056272666377</v>
      </c>
      <c r="L16" s="330">
        <f>+J16/K16-1</f>
        <v>0.16103002617175499</v>
      </c>
    </row>
    <row r="17" spans="2:13" ht="18" customHeight="1" x14ac:dyDescent="0.25">
      <c r="B17" s="382" t="s">
        <v>122</v>
      </c>
      <c r="C17" s="277"/>
      <c r="D17" s="384">
        <v>111725.45425419931</v>
      </c>
      <c r="E17" s="384">
        <v>109130.49422648856</v>
      </c>
      <c r="F17" s="383">
        <f>+D17/E17-1</f>
        <v>2.3778505229942404E-2</v>
      </c>
      <c r="H17" s="401" t="s">
        <v>123</v>
      </c>
      <c r="I17" s="277"/>
      <c r="J17" s="389">
        <v>186246.35474146748</v>
      </c>
      <c r="K17" s="389">
        <v>160510.78444818861</v>
      </c>
      <c r="L17" s="383">
        <f>+J17/K17-1</f>
        <v>0.16033545896466594</v>
      </c>
      <c r="M17" s="697"/>
    </row>
    <row r="18" spans="2:13" ht="20.100000000000001" customHeight="1" x14ac:dyDescent="0.25">
      <c r="B18" s="399" t="s">
        <v>124</v>
      </c>
      <c r="C18" s="277"/>
      <c r="D18" s="389">
        <v>3461.2411552268818</v>
      </c>
      <c r="E18" s="389">
        <v>2617.2331251508417</v>
      </c>
      <c r="F18" s="390">
        <f>D18/E18-1</f>
        <v>0.32248102852029903</v>
      </c>
      <c r="H18" s="405" t="s">
        <v>125</v>
      </c>
      <c r="I18" s="277"/>
      <c r="J18" s="700">
        <v>0</v>
      </c>
      <c r="K18" s="700">
        <v>0</v>
      </c>
      <c r="L18" s="406"/>
    </row>
    <row r="19" spans="2:13" ht="20.100000000000001" customHeight="1" x14ac:dyDescent="0.25">
      <c r="B19" s="397" t="s">
        <v>126</v>
      </c>
      <c r="C19" s="277"/>
      <c r="D19" s="389">
        <v>10587.445936875651</v>
      </c>
      <c r="E19" s="389">
        <v>10587.802889831368</v>
      </c>
      <c r="F19" s="390">
        <f>+D19/E19-1</f>
        <v>-3.371360039772231E-5</v>
      </c>
      <c r="H19" s="397" t="s">
        <v>82</v>
      </c>
      <c r="I19" s="277"/>
      <c r="J19" s="394">
        <v>8644.9572363387742</v>
      </c>
      <c r="K19" s="394">
        <v>7827.4850536793301</v>
      </c>
      <c r="L19" s="395">
        <f>+J19/K19-1</f>
        <v>0.10443612182628037</v>
      </c>
    </row>
    <row r="20" spans="2:13" ht="20.100000000000001" customHeight="1" x14ac:dyDescent="0.25">
      <c r="B20" s="278" t="s">
        <v>127</v>
      </c>
      <c r="C20" s="277"/>
      <c r="D20" s="394">
        <v>104318.19326138345</v>
      </c>
      <c r="E20" s="394">
        <v>102356.16311298596</v>
      </c>
      <c r="F20" s="395">
        <f>D20/E20-1</f>
        <v>1.9168656666347594E-2</v>
      </c>
      <c r="H20" s="278" t="s">
        <v>128</v>
      </c>
      <c r="I20" s="277"/>
      <c r="J20" s="304">
        <v>138224.94584917702</v>
      </c>
      <c r="K20" s="304">
        <v>146201.15740063463</v>
      </c>
      <c r="L20" s="330">
        <f>+J20/K20-1</f>
        <v>-5.4556418658167183E-2</v>
      </c>
    </row>
    <row r="21" spans="2:13" ht="20.100000000000001" customHeight="1" x14ac:dyDescent="0.25">
      <c r="B21" s="400" t="s">
        <v>129</v>
      </c>
      <c r="C21" s="277"/>
      <c r="D21" s="304">
        <v>16882.519886507402</v>
      </c>
      <c r="E21" s="304">
        <v>15277.649995327285</v>
      </c>
      <c r="F21" s="330">
        <f>+D21/E21-1</f>
        <v>0.10504690784714743</v>
      </c>
      <c r="H21" s="402" t="s">
        <v>130</v>
      </c>
      <c r="I21" s="277"/>
      <c r="J21" s="392">
        <v>146869.90308551581</v>
      </c>
      <c r="K21" s="392">
        <v>154028.64245431396</v>
      </c>
      <c r="L21" s="383">
        <f>+J21/K21-1</f>
        <v>-4.6476676381287274E-2</v>
      </c>
    </row>
    <row r="22" spans="2:13" ht="20.100000000000001" customHeight="1" thickBot="1" x14ac:dyDescent="0.3">
      <c r="B22" s="391" t="s">
        <v>131</v>
      </c>
      <c r="C22" s="277"/>
      <c r="D22" s="392">
        <v>333116.25782702048</v>
      </c>
      <c r="E22" s="392">
        <v>314539.4269130177</v>
      </c>
      <c r="F22" s="393">
        <f>+D22/E22-1</f>
        <v>5.9060420807404812E-2</v>
      </c>
      <c r="H22" s="403" t="s">
        <v>132</v>
      </c>
      <c r="I22" s="277"/>
      <c r="J22" s="392">
        <v>333116.25782698329</v>
      </c>
      <c r="K22" s="392">
        <v>314539.42690250254</v>
      </c>
      <c r="L22" s="393">
        <f>+J22/K22-1</f>
        <v>5.9060420842691252E-2</v>
      </c>
    </row>
    <row r="23" spans="2:13" ht="20.100000000000001" customHeight="1" x14ac:dyDescent="0.2">
      <c r="B23" s="386"/>
      <c r="D23" s="704"/>
      <c r="E23" s="704"/>
      <c r="F23" s="387"/>
      <c r="H23" s="388"/>
      <c r="J23" s="386"/>
      <c r="K23" s="386"/>
      <c r="L23" s="386"/>
    </row>
    <row r="24" spans="2:13" s="313" customFormat="1" ht="25.5" customHeight="1" x14ac:dyDescent="0.25">
      <c r="C24" s="327"/>
      <c r="D24" s="328"/>
      <c r="E24" s="328"/>
      <c r="F24" s="328"/>
      <c r="G24" s="300"/>
      <c r="H24" s="329"/>
      <c r="I24" s="275"/>
      <c r="J24" s="325"/>
      <c r="K24" s="325"/>
      <c r="L24" s="326"/>
    </row>
    <row r="25" spans="2:13" ht="20.100000000000001" customHeight="1" x14ac:dyDescent="0.2">
      <c r="B25" s="279"/>
      <c r="C25" s="280"/>
      <c r="D25" s="751" t="s">
        <v>237</v>
      </c>
      <c r="E25" s="751"/>
      <c r="F25" s="751"/>
      <c r="G25" s="281"/>
      <c r="H25" s="282"/>
      <c r="I25" s="670"/>
    </row>
    <row r="26" spans="2:13" ht="35.1" customHeight="1" thickBot="1" x14ac:dyDescent="0.3">
      <c r="B26" s="567" t="s">
        <v>133</v>
      </c>
      <c r="C26" s="273"/>
      <c r="D26" s="410" t="s">
        <v>134</v>
      </c>
      <c r="E26" s="411" t="s">
        <v>135</v>
      </c>
      <c r="F26" s="411" t="s">
        <v>136</v>
      </c>
      <c r="G26" s="283"/>
      <c r="H26" s="752" t="s">
        <v>137</v>
      </c>
      <c r="I26" s="752"/>
      <c r="J26" s="752"/>
      <c r="K26" s="752"/>
      <c r="L26" s="752"/>
    </row>
    <row r="27" spans="2:13" ht="20.100000000000001" customHeight="1" thickTop="1" x14ac:dyDescent="0.2">
      <c r="B27" s="415" t="s">
        <v>138</v>
      </c>
      <c r="C27" s="416"/>
      <c r="D27" s="417"/>
      <c r="E27" s="418"/>
      <c r="F27" s="419"/>
      <c r="G27" s="283"/>
      <c r="H27" s="280"/>
      <c r="I27" s="285"/>
    </row>
    <row r="28" spans="2:13" ht="20.100000000000001" customHeight="1" x14ac:dyDescent="0.25">
      <c r="B28" s="412" t="s">
        <v>139</v>
      </c>
      <c r="C28" s="416"/>
      <c r="D28" s="414">
        <v>0.63155642483201024</v>
      </c>
      <c r="E28" s="414">
        <v>3.8288349993596871E-2</v>
      </c>
      <c r="F28" s="414">
        <v>8.5428482366280284E-2</v>
      </c>
      <c r="G28" s="283"/>
      <c r="H28" s="280"/>
      <c r="I28" s="286"/>
    </row>
    <row r="29" spans="2:13" ht="20.100000000000001" customHeight="1" x14ac:dyDescent="0.25">
      <c r="B29" s="412" t="s">
        <v>140</v>
      </c>
      <c r="C29" s="416"/>
      <c r="D29" s="414">
        <v>0.18246708547011078</v>
      </c>
      <c r="E29" s="414">
        <v>0.37678889949758976</v>
      </c>
      <c r="F29" s="414">
        <v>4.1800051841182052E-2</v>
      </c>
      <c r="G29" s="283"/>
      <c r="H29" s="280"/>
      <c r="I29" s="286"/>
    </row>
    <row r="30" spans="2:13" ht="20.100000000000001" customHeight="1" x14ac:dyDescent="0.25">
      <c r="B30" s="412" t="s">
        <v>141</v>
      </c>
      <c r="C30" s="416"/>
      <c r="D30" s="413">
        <v>1.5909292503540558E-2</v>
      </c>
      <c r="E30" s="413">
        <v>0.57287882141449697</v>
      </c>
      <c r="F30" s="413">
        <v>0.11227236325847118</v>
      </c>
      <c r="G30" s="283"/>
      <c r="H30" s="280"/>
      <c r="I30" s="286"/>
    </row>
    <row r="31" spans="2:13" ht="20.100000000000001" customHeight="1" x14ac:dyDescent="0.25">
      <c r="B31" s="412" t="s">
        <v>142</v>
      </c>
      <c r="C31" s="416"/>
      <c r="D31" s="288">
        <v>0.16415335982788778</v>
      </c>
      <c r="E31" s="288">
        <v>0.36334138462052856</v>
      </c>
      <c r="F31" s="288">
        <v>9.6854120103865016E-2</v>
      </c>
      <c r="G31" s="283"/>
      <c r="H31" s="280"/>
      <c r="I31" s="286"/>
    </row>
    <row r="32" spans="2:13" ht="20.100000000000001" customHeight="1" x14ac:dyDescent="0.25">
      <c r="B32" s="412" t="s">
        <v>143</v>
      </c>
      <c r="C32" s="416"/>
      <c r="D32" s="414">
        <v>5.9138373664507108E-3</v>
      </c>
      <c r="E32" s="414">
        <v>0</v>
      </c>
      <c r="F32" s="414">
        <v>0.32712126877441766</v>
      </c>
      <c r="G32" s="283"/>
      <c r="H32" s="280"/>
      <c r="I32" s="286"/>
    </row>
    <row r="33" spans="1:10" ht="20.100000000000001" customHeight="1" thickBot="1" x14ac:dyDescent="0.3">
      <c r="B33" s="634" t="s">
        <v>144</v>
      </c>
      <c r="C33" s="416"/>
      <c r="D33" s="635">
        <v>1.0000000000000002</v>
      </c>
      <c r="E33" s="636">
        <v>0.18022637134390948</v>
      </c>
      <c r="F33" s="636">
        <v>8.0055193888472292E-2</v>
      </c>
      <c r="G33" s="283"/>
      <c r="H33" s="280"/>
      <c r="I33" s="286"/>
    </row>
    <row r="34" spans="1:10" ht="20.100000000000001" customHeight="1" x14ac:dyDescent="0.2">
      <c r="G34" s="283"/>
      <c r="H34" s="280"/>
      <c r="I34" s="279"/>
    </row>
    <row r="35" spans="1:10" ht="18" customHeight="1" x14ac:dyDescent="0.2">
      <c r="B35" s="289" t="s">
        <v>145</v>
      </c>
      <c r="C35" s="280"/>
      <c r="D35" s="283"/>
      <c r="E35" s="283"/>
      <c r="F35" s="283"/>
      <c r="G35" s="283"/>
      <c r="H35" s="280"/>
      <c r="I35" s="279"/>
    </row>
    <row r="36" spans="1:10" ht="18" customHeight="1" x14ac:dyDescent="0.2">
      <c r="B36" s="289" t="s">
        <v>146</v>
      </c>
      <c r="C36" s="280"/>
      <c r="D36" s="283"/>
      <c r="E36" s="283"/>
      <c r="F36" s="283"/>
      <c r="G36" s="283"/>
      <c r="H36" s="280"/>
      <c r="I36" s="279"/>
    </row>
    <row r="37" spans="1:10" ht="11.1" customHeight="1" x14ac:dyDescent="0.2">
      <c r="B37" s="279"/>
      <c r="C37" s="280"/>
      <c r="D37" s="290"/>
      <c r="E37" s="290"/>
      <c r="F37" s="290"/>
      <c r="G37" s="291"/>
      <c r="H37" s="292"/>
      <c r="I37" s="293"/>
    </row>
    <row r="38" spans="1:10" ht="11.1" customHeight="1" x14ac:dyDescent="0.2">
      <c r="G38" s="270"/>
    </row>
    <row r="39" spans="1:10" ht="35.1" customHeight="1" thickBot="1" x14ac:dyDescent="0.25">
      <c r="B39" s="569" t="s">
        <v>147</v>
      </c>
      <c r="C39" s="294"/>
      <c r="D39" s="421" t="s">
        <v>232</v>
      </c>
      <c r="E39" s="421" t="s">
        <v>233</v>
      </c>
      <c r="F39" s="420" t="s">
        <v>13</v>
      </c>
      <c r="G39" s="270"/>
    </row>
    <row r="40" spans="1:10" ht="20.25" customHeight="1" x14ac:dyDescent="0.25">
      <c r="B40" s="287" t="s">
        <v>148</v>
      </c>
      <c r="C40" s="423"/>
      <c r="D40" s="424">
        <v>47535.008565290627</v>
      </c>
      <c r="E40" s="425">
        <v>52846</v>
      </c>
      <c r="F40" s="426">
        <v>-0.10049940269290714</v>
      </c>
      <c r="G40" s="270"/>
    </row>
    <row r="41" spans="1:10" ht="32.25" customHeight="1" x14ac:dyDescent="0.25">
      <c r="B41" s="422" t="s">
        <v>149</v>
      </c>
      <c r="C41" s="287"/>
      <c r="D41" s="427">
        <v>0.80255979414235135</v>
      </c>
      <c r="E41" s="428">
        <v>0.89</v>
      </c>
      <c r="F41" s="429"/>
      <c r="G41" s="270"/>
    </row>
    <row r="42" spans="1:10" ht="35.25" customHeight="1" x14ac:dyDescent="0.25">
      <c r="B42" s="287" t="s">
        <v>150</v>
      </c>
      <c r="C42" s="423"/>
      <c r="D42" s="427">
        <v>8.5050595924343462</v>
      </c>
      <c r="E42" s="428">
        <v>10.287693176793402</v>
      </c>
      <c r="F42" s="430"/>
      <c r="G42" s="270"/>
    </row>
    <row r="43" spans="1:10" s="256" customFormat="1" ht="20.25" customHeight="1" thickBot="1" x14ac:dyDescent="0.3">
      <c r="B43" s="520" t="s">
        <v>151</v>
      </c>
      <c r="C43" s="521"/>
      <c r="D43" s="522">
        <v>0.38021405742062764</v>
      </c>
      <c r="E43" s="522">
        <v>0.35399999999999998</v>
      </c>
      <c r="F43" s="520"/>
      <c r="G43" s="296"/>
      <c r="H43" s="297"/>
    </row>
    <row r="44" spans="1:10" ht="18" customHeight="1" x14ac:dyDescent="0.2">
      <c r="B44" s="289" t="s">
        <v>152</v>
      </c>
      <c r="C44" s="295"/>
      <c r="D44" s="298"/>
      <c r="E44" s="298"/>
      <c r="F44" s="295"/>
      <c r="G44" s="270"/>
    </row>
    <row r="45" spans="1:10" ht="18" customHeight="1" x14ac:dyDescent="0.2">
      <c r="B45" s="638" t="s">
        <v>153</v>
      </c>
      <c r="G45" s="270"/>
    </row>
    <row r="46" spans="1:10" ht="18" customHeight="1" x14ac:dyDescent="0.2">
      <c r="B46" s="289" t="s">
        <v>154</v>
      </c>
      <c r="G46" s="270"/>
    </row>
    <row r="47" spans="1:10" x14ac:dyDescent="0.2">
      <c r="A47"/>
      <c r="B47"/>
      <c r="C47"/>
      <c r="D47"/>
      <c r="E47"/>
      <c r="F47"/>
      <c r="G47"/>
      <c r="H47"/>
      <c r="I47"/>
      <c r="J47"/>
    </row>
    <row r="48" spans="1:10" x14ac:dyDescent="0.2">
      <c r="A48"/>
      <c r="B48"/>
      <c r="C48"/>
      <c r="D48"/>
      <c r="E48"/>
      <c r="F48"/>
      <c r="G48"/>
      <c r="H48"/>
      <c r="I48"/>
      <c r="J48"/>
    </row>
    <row r="49" spans="1:10" x14ac:dyDescent="0.2">
      <c r="A49"/>
      <c r="B49"/>
      <c r="C49"/>
      <c r="D49"/>
      <c r="E49"/>
      <c r="F49"/>
      <c r="G49"/>
      <c r="H49"/>
      <c r="I49"/>
      <c r="J49"/>
    </row>
    <row r="50" spans="1:10" x14ac:dyDescent="0.2">
      <c r="A50"/>
      <c r="B50"/>
      <c r="C50"/>
      <c r="D50"/>
      <c r="E50"/>
      <c r="F50"/>
      <c r="G50"/>
      <c r="H50"/>
      <c r="I50"/>
      <c r="J50"/>
    </row>
    <row r="51" spans="1:10" x14ac:dyDescent="0.2">
      <c r="A51"/>
      <c r="B51"/>
      <c r="C51"/>
      <c r="D51"/>
      <c r="E51"/>
      <c r="F51"/>
      <c r="G51"/>
      <c r="H51"/>
      <c r="I51"/>
      <c r="J51"/>
    </row>
    <row r="52" spans="1:10" x14ac:dyDescent="0.2">
      <c r="A52"/>
      <c r="B52"/>
      <c r="C52"/>
      <c r="D52"/>
      <c r="E52"/>
      <c r="F52"/>
      <c r="G52"/>
      <c r="H52"/>
      <c r="I52"/>
      <c r="J52"/>
    </row>
    <row r="53" spans="1:10" x14ac:dyDescent="0.2">
      <c r="A53"/>
      <c r="B53"/>
      <c r="C53"/>
      <c r="D53"/>
      <c r="E53"/>
      <c r="F53"/>
      <c r="G53"/>
      <c r="H53"/>
      <c r="I53"/>
      <c r="J53"/>
    </row>
    <row r="54" spans="1:10" x14ac:dyDescent="0.2">
      <c r="E54" s="301"/>
      <c r="G54" s="299"/>
    </row>
    <row r="59" spans="1:10" x14ac:dyDescent="0.2">
      <c r="D59" s="302"/>
    </row>
  </sheetData>
  <mergeCells count="6">
    <mergeCell ref="D25:F25"/>
    <mergeCell ref="H26:L26"/>
    <mergeCell ref="B2:L2"/>
    <mergeCell ref="B3:L3"/>
    <mergeCell ref="B4:L4"/>
    <mergeCell ref="B8:B9"/>
  </mergeCells>
  <pageMargins left="0.18" right="0.3" top="0.78740157480314965" bottom="0.23622047244094491" header="0" footer="0"/>
  <pageSetup scale="68" orientation="portrait" horizontalDpi="300" verticalDpi="300" r:id="rId1"/>
  <headerFooter alignWithMargins="0">
    <oddFooter>&amp;L_x000D_&amp;1#&amp;"Aptos"&amp;14&amp;K000000 Interna</oddFooter>
  </headerFooter>
  <ignoredErrors>
    <ignoredError sqref="L15 L9 F17:F20 F16" 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7</xdr:col>
                <xdr:colOff>0</xdr:colOff>
                <xdr:row>32</xdr:row>
                <xdr:rowOff>0</xdr:rowOff>
              </from>
              <to>
                <xdr:col>7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R50"/>
  <sheetViews>
    <sheetView showGridLines="0" zoomScale="136" workbookViewId="0">
      <pane xSplit="1" topLeftCell="B1" activePane="topRight" state="frozen"/>
      <selection pane="topRight" activeCell="L17" sqref="L17:O33"/>
    </sheetView>
  </sheetViews>
  <sheetFormatPr baseColWidth="10" defaultColWidth="9.85546875" defaultRowHeight="11.1" customHeight="1" x14ac:dyDescent="0.2"/>
  <cols>
    <col min="1" max="1" width="25.7109375" style="172" customWidth="1"/>
    <col min="2" max="2" width="1.7109375" style="171" customWidth="1"/>
    <col min="3" max="4" width="10.7109375" style="169" customWidth="1"/>
    <col min="5" max="5" width="7.7109375" style="169" customWidth="1"/>
    <col min="6" max="6" width="1.7109375" style="169" customWidth="1"/>
    <col min="7" max="8" width="10.7109375" style="169" customWidth="1"/>
    <col min="9" max="9" width="7.7109375" style="169" customWidth="1"/>
    <col min="10" max="10" width="1.7109375" style="169" customWidth="1"/>
    <col min="11" max="11" width="13.42578125" style="171" customWidth="1"/>
    <col min="12" max="12" width="10.28515625" style="171" customWidth="1"/>
    <col min="13" max="14" width="11.28515625" style="171" customWidth="1"/>
    <col min="15" max="15" width="19" style="171" customWidth="1"/>
    <col min="16" max="16" width="13.5703125" style="160" customWidth="1"/>
    <col min="17" max="16384" width="9.85546875" style="160"/>
  </cols>
  <sheetData>
    <row r="1" spans="1:18" ht="11.1" customHeight="1" x14ac:dyDescent="0.2">
      <c r="A1" s="758" t="s">
        <v>49</v>
      </c>
      <c r="B1" s="758"/>
      <c r="C1" s="758"/>
      <c r="D1" s="758"/>
      <c r="E1" s="758"/>
      <c r="F1" s="758"/>
      <c r="G1" s="758"/>
      <c r="H1" s="758"/>
      <c r="I1" s="758"/>
      <c r="J1" s="758"/>
      <c r="K1" s="158"/>
      <c r="L1" s="158"/>
      <c r="M1" s="158"/>
      <c r="N1" s="159"/>
      <c r="O1" s="160"/>
      <c r="P1" s="161"/>
      <c r="Q1" s="161"/>
      <c r="R1" s="161"/>
    </row>
    <row r="2" spans="1:18" ht="11.1" customHeight="1" x14ac:dyDescent="0.2">
      <c r="A2" s="758" t="s">
        <v>155</v>
      </c>
      <c r="B2" s="758"/>
      <c r="C2" s="758"/>
      <c r="D2" s="758"/>
      <c r="E2" s="758"/>
      <c r="F2" s="758"/>
      <c r="G2" s="758"/>
      <c r="H2" s="758"/>
      <c r="I2" s="758"/>
      <c r="J2" s="758"/>
      <c r="K2" s="162"/>
      <c r="L2" s="162"/>
      <c r="M2" s="162"/>
      <c r="N2" s="163"/>
      <c r="O2" s="158"/>
      <c r="P2" s="164"/>
      <c r="Q2" s="164"/>
      <c r="R2" s="164"/>
    </row>
    <row r="3" spans="1:18" ht="11.1" customHeight="1" x14ac:dyDescent="0.2">
      <c r="A3" s="165"/>
      <c r="B3" s="166"/>
      <c r="C3" s="167"/>
      <c r="D3" s="167"/>
      <c r="E3" s="167"/>
      <c r="F3" s="167"/>
      <c r="G3" s="167"/>
      <c r="H3" s="167"/>
      <c r="I3" s="167"/>
      <c r="J3" s="167"/>
      <c r="K3" s="168"/>
      <c r="L3" s="168"/>
      <c r="M3" s="168"/>
      <c r="N3" s="168"/>
      <c r="O3" s="162"/>
    </row>
    <row r="4" spans="1:18" ht="15" customHeight="1" x14ac:dyDescent="0.2">
      <c r="A4" s="759" t="s">
        <v>156</v>
      </c>
      <c r="B4" s="759"/>
      <c r="C4" s="759"/>
      <c r="D4" s="759"/>
      <c r="E4" s="657"/>
      <c r="G4" s="170"/>
      <c r="H4" s="170"/>
      <c r="I4" s="170"/>
      <c r="J4" s="170"/>
    </row>
    <row r="5" spans="1:18" ht="15" customHeight="1" thickBot="1" x14ac:dyDescent="0.25">
      <c r="B5" s="169"/>
      <c r="C5" s="523" t="s">
        <v>157</v>
      </c>
      <c r="D5" s="523" t="s">
        <v>226</v>
      </c>
      <c r="E5" s="523" t="s">
        <v>158</v>
      </c>
      <c r="F5" s="173"/>
      <c r="G5" s="174"/>
      <c r="H5" s="175"/>
      <c r="I5" s="175"/>
      <c r="J5" s="175"/>
    </row>
    <row r="6" spans="1:18" ht="15" customHeight="1" x14ac:dyDescent="0.2">
      <c r="A6" s="534" t="s">
        <v>177</v>
      </c>
      <c r="B6" s="531"/>
      <c r="C6" s="537">
        <v>4.6299976882774985E-2</v>
      </c>
      <c r="D6" s="537">
        <v>1.1708021066523466E-2</v>
      </c>
      <c r="E6" s="537">
        <v>1.1708021066523466E-2</v>
      </c>
      <c r="F6" s="179"/>
      <c r="G6" s="180"/>
      <c r="H6" s="181"/>
      <c r="I6" s="181"/>
      <c r="J6" s="181"/>
      <c r="K6" s="182"/>
      <c r="M6" s="183"/>
      <c r="N6" s="183"/>
      <c r="O6" s="183"/>
      <c r="P6" s="183"/>
      <c r="Q6" s="182"/>
      <c r="R6" s="182"/>
    </row>
    <row r="7" spans="1:18" ht="15" customHeight="1" x14ac:dyDescent="0.2">
      <c r="A7" s="535" t="s">
        <v>180</v>
      </c>
      <c r="B7" s="531"/>
      <c r="C7" s="536">
        <v>5.7350693802027175E-2</v>
      </c>
      <c r="D7" s="536">
        <v>2.9187999999999992E-2</v>
      </c>
      <c r="E7" s="536">
        <v>2.9187999999999992E-2</v>
      </c>
      <c r="F7" s="179"/>
      <c r="G7" s="180"/>
      <c r="H7" s="181"/>
      <c r="I7" s="181"/>
      <c r="J7" s="181"/>
      <c r="K7" s="182"/>
      <c r="M7" s="183"/>
      <c r="N7" s="183"/>
      <c r="O7" s="183"/>
      <c r="P7" s="183"/>
      <c r="Q7" s="183"/>
      <c r="R7" s="184"/>
    </row>
    <row r="8" spans="1:18" ht="15" customHeight="1" x14ac:dyDescent="0.2">
      <c r="A8" s="535" t="s">
        <v>212</v>
      </c>
      <c r="B8" s="531"/>
      <c r="C8" s="536">
        <v>3.7514091067174071E-2</v>
      </c>
      <c r="D8" s="536">
        <v>1.2998000000000065E-2</v>
      </c>
      <c r="E8" s="536">
        <v>1.2998000000000065E-2</v>
      </c>
      <c r="F8" s="179"/>
      <c r="G8" s="180"/>
      <c r="H8" s="181"/>
      <c r="I8" s="181"/>
      <c r="J8" s="181"/>
      <c r="K8" s="182"/>
      <c r="M8" s="183"/>
      <c r="N8" s="183"/>
      <c r="O8" s="183"/>
      <c r="P8" s="183"/>
      <c r="Q8" s="183"/>
      <c r="R8" s="184"/>
    </row>
    <row r="9" spans="1:18" ht="15" customHeight="1" x14ac:dyDescent="0.2">
      <c r="A9" s="535" t="s">
        <v>187</v>
      </c>
      <c r="B9" s="531"/>
      <c r="C9" s="536">
        <v>0.32798436524515906</v>
      </c>
      <c r="D9" s="536">
        <v>8.4235001303961443E-2</v>
      </c>
      <c r="E9" s="536">
        <v>8.4235001303961443E-2</v>
      </c>
      <c r="F9" s="179"/>
      <c r="G9" s="180"/>
      <c r="H9" s="181"/>
      <c r="I9" s="181"/>
      <c r="J9" s="181"/>
      <c r="K9" s="182"/>
      <c r="M9" s="183"/>
      <c r="N9" s="183"/>
      <c r="O9" s="183"/>
      <c r="P9" s="183"/>
      <c r="Q9" s="183"/>
      <c r="R9" s="184"/>
    </row>
    <row r="10" spans="1:18" ht="15" customHeight="1" x14ac:dyDescent="0.2">
      <c r="A10" s="535" t="s">
        <v>240</v>
      </c>
      <c r="B10" s="532"/>
      <c r="C10" s="536">
        <v>-2.8771321660824967E-2</v>
      </c>
      <c r="D10" s="536">
        <v>-1.1390999999999929E-2</v>
      </c>
      <c r="E10" s="536">
        <v>-1.1390999999999929E-2</v>
      </c>
      <c r="F10" s="179"/>
      <c r="G10" s="180"/>
      <c r="H10" s="181"/>
      <c r="I10" s="181"/>
      <c r="J10" s="181"/>
      <c r="K10" s="182"/>
      <c r="M10" s="183"/>
      <c r="N10" s="183"/>
      <c r="O10" s="183"/>
      <c r="P10" s="183"/>
      <c r="Q10" s="183"/>
      <c r="R10" s="184"/>
    </row>
    <row r="11" spans="1:18" ht="15" customHeight="1" x14ac:dyDescent="0.2">
      <c r="A11" s="535" t="s">
        <v>159</v>
      </c>
      <c r="B11" s="532"/>
      <c r="C11" s="536">
        <v>-2.200108054868477E-3</v>
      </c>
      <c r="D11" s="536">
        <v>3.2575223245088214E-3</v>
      </c>
      <c r="E11" s="536">
        <v>3.2575223245088214E-3</v>
      </c>
      <c r="F11" s="179"/>
      <c r="G11" s="180"/>
      <c r="H11" s="181"/>
      <c r="I11" s="181"/>
      <c r="J11" s="181"/>
      <c r="K11" s="182"/>
      <c r="M11" s="183"/>
      <c r="N11" s="183"/>
      <c r="O11" s="183"/>
      <c r="P11" s="183"/>
      <c r="Q11" s="183"/>
      <c r="R11" s="184"/>
    </row>
    <row r="12" spans="1:18" ht="15" customHeight="1" x14ac:dyDescent="0.2">
      <c r="A12" s="535" t="s">
        <v>179</v>
      </c>
      <c r="B12" s="532"/>
      <c r="C12" s="536">
        <v>2.5182064451390485E-2</v>
      </c>
      <c r="D12" s="536">
        <v>3.9350000000000218E-3</v>
      </c>
      <c r="E12" s="536">
        <v>3.9350000000000218E-3</v>
      </c>
      <c r="F12" s="179"/>
      <c r="G12" s="180"/>
      <c r="H12" s="181"/>
      <c r="I12" s="181"/>
      <c r="J12" s="181"/>
      <c r="K12" s="182"/>
      <c r="M12" s="183"/>
      <c r="N12" s="183"/>
      <c r="O12" s="183"/>
      <c r="P12" s="183"/>
      <c r="Q12" s="183"/>
      <c r="R12" s="184"/>
    </row>
    <row r="13" spans="1:18" ht="15" customHeight="1" x14ac:dyDescent="0.2">
      <c r="A13" s="535" t="s">
        <v>241</v>
      </c>
      <c r="B13" s="532"/>
      <c r="C13" s="536">
        <v>2.9151205230012023E-2</v>
      </c>
      <c r="D13" s="536">
        <v>1.4866000000000046E-2</v>
      </c>
      <c r="E13" s="536">
        <v>1.4866000000000046E-2</v>
      </c>
      <c r="F13" s="179"/>
      <c r="G13" s="180"/>
      <c r="H13" s="181"/>
      <c r="I13" s="181"/>
      <c r="J13" s="181"/>
      <c r="K13" s="182"/>
      <c r="M13" s="183"/>
      <c r="N13" s="183"/>
      <c r="O13" s="183"/>
      <c r="P13" s="183"/>
      <c r="Q13" s="183"/>
      <c r="R13" s="184"/>
    </row>
    <row r="14" spans="1:18" ht="15" customHeight="1" thickBot="1" x14ac:dyDescent="0.25">
      <c r="A14" s="527" t="s">
        <v>188</v>
      </c>
      <c r="B14" s="533"/>
      <c r="C14" s="528">
        <v>3.0583967495207753E-2</v>
      </c>
      <c r="D14" s="528">
        <v>1.624200000000009E-2</v>
      </c>
      <c r="E14" s="528">
        <v>1.624200000000009E-2</v>
      </c>
      <c r="F14" s="178"/>
      <c r="G14" s="180"/>
      <c r="H14" s="181"/>
      <c r="I14" s="181"/>
      <c r="J14" s="181"/>
      <c r="K14" s="182"/>
      <c r="M14" s="183"/>
      <c r="N14" s="183"/>
      <c r="O14" s="183"/>
      <c r="P14" s="183"/>
      <c r="Q14" s="183"/>
      <c r="R14" s="184"/>
    </row>
    <row r="15" spans="1:18" ht="9.9499999999999993" customHeight="1" x14ac:dyDescent="0.2"/>
    <row r="16" spans="1:18" ht="15" customHeight="1" x14ac:dyDescent="0.2">
      <c r="A16" s="185" t="s">
        <v>160</v>
      </c>
    </row>
    <row r="17" spans="1:15" ht="11.1" customHeight="1" x14ac:dyDescent="0.2">
      <c r="A17" s="185"/>
      <c r="L17"/>
      <c r="M17"/>
      <c r="N17"/>
      <c r="O17"/>
    </row>
    <row r="18" spans="1:15" ht="11.1" customHeight="1" x14ac:dyDescent="0.2">
      <c r="A18" s="186"/>
      <c r="L18"/>
      <c r="M18"/>
      <c r="N18"/>
      <c r="O18"/>
    </row>
    <row r="19" spans="1:15" ht="15" customHeight="1" thickBot="1" x14ac:dyDescent="0.25">
      <c r="A19" s="760" t="s">
        <v>161</v>
      </c>
      <c r="B19" s="760"/>
      <c r="C19" s="760"/>
      <c r="D19" s="760"/>
      <c r="E19" s="760"/>
      <c r="L19"/>
      <c r="M19"/>
      <c r="N19"/>
      <c r="O19"/>
    </row>
    <row r="20" spans="1:15" ht="25.5" customHeight="1" x14ac:dyDescent="0.2">
      <c r="C20" s="757" t="s">
        <v>162</v>
      </c>
      <c r="D20" s="757"/>
      <c r="E20" s="757"/>
      <c r="F20" s="265"/>
      <c r="L20"/>
      <c r="M20"/>
      <c r="N20"/>
      <c r="O20"/>
    </row>
    <row r="21" spans="1:15" ht="15" customHeight="1" thickBot="1" x14ac:dyDescent="0.25">
      <c r="C21" s="523" t="s">
        <v>226</v>
      </c>
      <c r="D21" s="523" t="s">
        <v>234</v>
      </c>
      <c r="E21" s="540" t="s">
        <v>163</v>
      </c>
      <c r="F21" s="266"/>
      <c r="L21"/>
      <c r="M21"/>
      <c r="N21"/>
      <c r="O21"/>
    </row>
    <row r="22" spans="1:15" ht="15" customHeight="1" x14ac:dyDescent="0.2">
      <c r="A22" s="534" t="s">
        <v>177</v>
      </c>
      <c r="B22" s="531"/>
      <c r="C22" s="548">
        <v>17.557829838709676</v>
      </c>
      <c r="D22" s="548">
        <v>20.423547388632869</v>
      </c>
      <c r="E22" s="538">
        <v>-0.14031438786771022</v>
      </c>
      <c r="F22" s="181"/>
      <c r="L22"/>
      <c r="M22"/>
      <c r="N22"/>
      <c r="O22"/>
    </row>
    <row r="23" spans="1:15" ht="15" customHeight="1" x14ac:dyDescent="0.2">
      <c r="A23" s="535" t="s">
        <v>180</v>
      </c>
      <c r="B23" s="531"/>
      <c r="C23" s="550">
        <v>3695.4856587301583</v>
      </c>
      <c r="D23" s="550">
        <v>4188.5798492000004</v>
      </c>
      <c r="E23" s="539">
        <v>-0.11772347865447064</v>
      </c>
      <c r="F23" s="181"/>
      <c r="L23"/>
      <c r="M23"/>
      <c r="N23"/>
      <c r="O23"/>
    </row>
    <row r="24" spans="1:15" ht="15" customHeight="1" x14ac:dyDescent="0.2">
      <c r="A24" s="535" t="s">
        <v>212</v>
      </c>
      <c r="B24" s="531"/>
      <c r="C24" s="550">
        <v>5.2567422799422792</v>
      </c>
      <c r="D24" s="550">
        <v>5.844742751196172</v>
      </c>
      <c r="E24" s="539">
        <v>-0.10060331075025564</v>
      </c>
      <c r="F24" s="181"/>
      <c r="L24"/>
      <c r="M24"/>
      <c r="N24"/>
      <c r="O24"/>
    </row>
    <row r="25" spans="1:15" ht="15" customHeight="1" x14ac:dyDescent="0.2">
      <c r="A25" s="535" t="s">
        <v>187</v>
      </c>
      <c r="B25" s="531"/>
      <c r="C25" s="550">
        <v>1417.7637566137566</v>
      </c>
      <c r="D25" s="550">
        <v>1057.0036195286193</v>
      </c>
      <c r="E25" s="539">
        <v>0.3413045427848409</v>
      </c>
      <c r="F25" s="181"/>
      <c r="L25"/>
      <c r="M25"/>
      <c r="N25"/>
      <c r="O25"/>
    </row>
    <row r="26" spans="1:15" ht="15" customHeight="1" x14ac:dyDescent="0.2">
      <c r="A26" s="535" t="s">
        <v>240</v>
      </c>
      <c r="B26" s="532"/>
      <c r="C26" s="550">
        <v>485.76632872503842</v>
      </c>
      <c r="D26" s="550">
        <v>507.66721197188946</v>
      </c>
      <c r="E26" s="539">
        <v>-4.3140235828473705E-2</v>
      </c>
      <c r="F26" s="181"/>
      <c r="L26"/>
      <c r="M26"/>
      <c r="N26"/>
      <c r="O26"/>
    </row>
    <row r="27" spans="1:15" ht="15" customHeight="1" x14ac:dyDescent="0.2">
      <c r="A27" s="535" t="s">
        <v>159</v>
      </c>
      <c r="B27" s="532"/>
      <c r="C27" s="550">
        <v>1</v>
      </c>
      <c r="D27" s="550">
        <v>1</v>
      </c>
      <c r="E27" s="539">
        <v>0</v>
      </c>
      <c r="F27" s="181"/>
      <c r="L27"/>
      <c r="M27"/>
      <c r="N27"/>
      <c r="O27"/>
    </row>
    <row r="28" spans="1:15" ht="15" customHeight="1" x14ac:dyDescent="0.2">
      <c r="A28" s="535" t="s">
        <v>179</v>
      </c>
      <c r="B28" s="532"/>
      <c r="C28" s="550">
        <v>7.6620025384024588</v>
      </c>
      <c r="D28" s="550">
        <v>7.7120691705069122</v>
      </c>
      <c r="E28" s="539">
        <v>-6.4919843167281499E-3</v>
      </c>
      <c r="F28" s="181"/>
      <c r="L28"/>
      <c r="M28"/>
      <c r="N28"/>
      <c r="O28"/>
    </row>
    <row r="29" spans="1:15" ht="15" customHeight="1" x14ac:dyDescent="0.2">
      <c r="A29" s="535" t="s">
        <v>241</v>
      </c>
      <c r="B29" s="532"/>
      <c r="C29" s="550">
        <v>36.624299999999998</v>
      </c>
      <c r="D29" s="550">
        <v>36.624299999999984</v>
      </c>
      <c r="E29" s="539">
        <v>0</v>
      </c>
      <c r="F29" s="181"/>
      <c r="L29"/>
      <c r="M29"/>
      <c r="N29"/>
      <c r="O29"/>
    </row>
    <row r="30" spans="1:15" ht="15" customHeight="1" thickBot="1" x14ac:dyDescent="0.25">
      <c r="A30" s="527" t="s">
        <v>188</v>
      </c>
      <c r="B30" s="533"/>
      <c r="C30" s="529">
        <v>39.088080303030303</v>
      </c>
      <c r="D30" s="529">
        <v>43.025115413533833</v>
      </c>
      <c r="E30" s="530">
        <v>-9.1505509576509159E-2</v>
      </c>
      <c r="F30" s="181"/>
      <c r="L30"/>
      <c r="M30"/>
      <c r="N30"/>
      <c r="O30"/>
    </row>
    <row r="31" spans="1:15" ht="11.1" customHeight="1" x14ac:dyDescent="0.2">
      <c r="A31" s="189"/>
      <c r="B31" s="188"/>
      <c r="L31"/>
      <c r="M31"/>
      <c r="N31"/>
      <c r="O31"/>
    </row>
    <row r="32" spans="1:15" ht="11.1" customHeight="1" x14ac:dyDescent="0.2">
      <c r="A32" s="189"/>
      <c r="B32" s="188"/>
      <c r="L32"/>
      <c r="M32"/>
      <c r="N32"/>
      <c r="O32"/>
    </row>
    <row r="33" spans="1:15" ht="15" customHeight="1" x14ac:dyDescent="0.2">
      <c r="A33" s="761" t="s">
        <v>164</v>
      </c>
      <c r="B33" s="761"/>
      <c r="C33" s="761"/>
      <c r="D33" s="761"/>
      <c r="E33" s="761"/>
      <c r="F33" s="761"/>
      <c r="G33" s="761"/>
      <c r="H33" s="761"/>
      <c r="I33" s="761"/>
      <c r="L33"/>
      <c r="M33"/>
      <c r="N33"/>
      <c r="O33"/>
    </row>
    <row r="34" spans="1:15" ht="24.75" customHeight="1" x14ac:dyDescent="0.2">
      <c r="C34" s="757" t="s">
        <v>165</v>
      </c>
      <c r="D34" s="757"/>
      <c r="E34" s="757"/>
      <c r="F34" s="526"/>
      <c r="G34" s="757" t="s">
        <v>166</v>
      </c>
      <c r="H34" s="757"/>
      <c r="I34" s="757"/>
    </row>
    <row r="35" spans="1:15" ht="15" customHeight="1" thickBot="1" x14ac:dyDescent="0.25">
      <c r="A35" s="541"/>
      <c r="B35" s="542"/>
      <c r="C35" s="524" t="s">
        <v>225</v>
      </c>
      <c r="D35" s="524" t="s">
        <v>231</v>
      </c>
      <c r="E35" s="540" t="s">
        <v>163</v>
      </c>
      <c r="F35" s="525"/>
      <c r="G35" s="693" t="s">
        <v>235</v>
      </c>
      <c r="H35" s="693" t="s">
        <v>236</v>
      </c>
      <c r="I35" s="523" t="s">
        <v>163</v>
      </c>
    </row>
    <row r="36" spans="1:15" ht="15" customHeight="1" x14ac:dyDescent="0.2">
      <c r="A36" s="534" t="s">
        <v>177</v>
      </c>
      <c r="B36" s="542"/>
      <c r="C36" s="548">
        <v>18.066700000000001</v>
      </c>
      <c r="D36" s="548">
        <v>20.318200000000001</v>
      </c>
      <c r="E36" s="339">
        <v>-0.11081198137630299</v>
      </c>
      <c r="F36" s="543"/>
      <c r="G36" s="187">
        <v>17.966699999999999</v>
      </c>
      <c r="H36" s="548">
        <v>20.2683</v>
      </c>
      <c r="I36" s="549">
        <v>-0.11355663770518498</v>
      </c>
      <c r="K36" s="159"/>
      <c r="O36" s="190"/>
    </row>
    <row r="37" spans="1:15" ht="15" customHeight="1" x14ac:dyDescent="0.2">
      <c r="A37" s="535" t="str">
        <f t="shared" ref="A37:A43" si="0">+A23</f>
        <v>Colombia</v>
      </c>
      <c r="B37" s="544"/>
      <c r="C37" s="715">
        <v>3695.9200635000002</v>
      </c>
      <c r="D37" s="550">
        <v>4192.57</v>
      </c>
      <c r="E37" s="539">
        <v>-0.12465146676143746</v>
      </c>
      <c r="F37" s="543"/>
      <c r="G37" s="550">
        <v>3757.08</v>
      </c>
      <c r="H37" s="550">
        <v>4409.1499999999996</v>
      </c>
      <c r="I37" s="539">
        <v>-0.14789018291507428</v>
      </c>
    </row>
    <row r="38" spans="1:15" ht="15" customHeight="1" x14ac:dyDescent="0.2">
      <c r="A38" s="535" t="s">
        <v>212</v>
      </c>
      <c r="B38" s="542"/>
      <c r="C38" s="547">
        <v>5.2194000000000003</v>
      </c>
      <c r="D38" s="550">
        <v>5.7422000000000004</v>
      </c>
      <c r="E38" s="539">
        <v>-9.1045243983142399E-2</v>
      </c>
      <c r="F38" s="543"/>
      <c r="G38" s="550">
        <v>5.5023999999999997</v>
      </c>
      <c r="H38" s="550">
        <v>6.1923000000000004</v>
      </c>
      <c r="I38" s="539">
        <v>-0.11141256076094519</v>
      </c>
    </row>
    <row r="39" spans="1:15" ht="15" customHeight="1" x14ac:dyDescent="0.2">
      <c r="A39" s="535" t="str">
        <f t="shared" si="0"/>
        <v>Argentina</v>
      </c>
      <c r="B39" s="542"/>
      <c r="C39" s="547">
        <v>1382</v>
      </c>
      <c r="D39" s="550">
        <v>1074</v>
      </c>
      <c r="E39" s="539">
        <v>0.28677839851024212</v>
      </c>
      <c r="F39" s="543"/>
      <c r="G39" s="550">
        <v>1455</v>
      </c>
      <c r="H39" s="550">
        <v>1032</v>
      </c>
      <c r="I39" s="539">
        <v>0.40988372093023262</v>
      </c>
      <c r="J39" s="191"/>
    </row>
    <row r="40" spans="1:15" ht="15" customHeight="1" x14ac:dyDescent="0.2">
      <c r="A40" s="535" t="str">
        <f t="shared" si="0"/>
        <v>Costa Rica</v>
      </c>
      <c r="B40" s="542"/>
      <c r="C40" s="547">
        <v>467.85</v>
      </c>
      <c r="D40" s="550">
        <v>504.21</v>
      </c>
      <c r="E40" s="539">
        <v>-7.2112810138632577E-2</v>
      </c>
      <c r="F40" s="543"/>
      <c r="G40" s="550">
        <v>501.42</v>
      </c>
      <c r="H40" s="550">
        <v>512.73</v>
      </c>
      <c r="I40" s="539">
        <v>-2.2058393306418567E-2</v>
      </c>
    </row>
    <row r="41" spans="1:15" ht="15" customHeight="1" x14ac:dyDescent="0.2">
      <c r="A41" s="535" t="str">
        <f t="shared" si="0"/>
        <v>Panama</v>
      </c>
      <c r="B41" s="542"/>
      <c r="C41" s="547">
        <v>1</v>
      </c>
      <c r="D41" s="550">
        <v>1</v>
      </c>
      <c r="E41" s="539">
        <v>0</v>
      </c>
      <c r="F41" s="543"/>
      <c r="G41" s="550">
        <v>1</v>
      </c>
      <c r="H41" s="550">
        <v>1</v>
      </c>
      <c r="I41" s="539">
        <v>0</v>
      </c>
    </row>
    <row r="42" spans="1:15" ht="15" customHeight="1" x14ac:dyDescent="0.2">
      <c r="A42" s="535" t="str">
        <f t="shared" si="0"/>
        <v>Guatemala</v>
      </c>
      <c r="B42" s="542"/>
      <c r="C42" s="547">
        <v>7.6467700000000001</v>
      </c>
      <c r="D42" s="550">
        <v>7.7116499999999997</v>
      </c>
      <c r="E42" s="539">
        <v>-8.413244895709715E-3</v>
      </c>
      <c r="F42" s="543"/>
      <c r="G42" s="550">
        <v>7.6645099999999999</v>
      </c>
      <c r="H42" s="550">
        <v>7.7062499999999998</v>
      </c>
      <c r="I42" s="539">
        <v>-5.4163828061638553E-3</v>
      </c>
    </row>
    <row r="43" spans="1:15" ht="15" customHeight="1" x14ac:dyDescent="0.2">
      <c r="A43" s="176" t="str">
        <f t="shared" si="0"/>
        <v>Nicaragua</v>
      </c>
      <c r="B43" s="542"/>
      <c r="C43" s="547">
        <v>36.624299999999998</v>
      </c>
      <c r="D43" s="550">
        <v>36.624299999999998</v>
      </c>
      <c r="E43" s="539">
        <v>0</v>
      </c>
      <c r="F43" s="543"/>
      <c r="G43" s="550">
        <v>36.624299999999998</v>
      </c>
      <c r="H43" s="550">
        <v>36.62429999999997</v>
      </c>
      <c r="I43" s="539">
        <v>0</v>
      </c>
      <c r="K43" s="192"/>
      <c r="L43" s="192"/>
      <c r="M43" s="192"/>
      <c r="N43" s="192"/>
      <c r="O43" s="192"/>
    </row>
    <row r="44" spans="1:15" ht="15" customHeight="1" thickBot="1" x14ac:dyDescent="0.25">
      <c r="A44" s="546" t="str">
        <f>+A30</f>
        <v>Uruguay</v>
      </c>
      <c r="B44" s="545"/>
      <c r="C44" s="547">
        <v>40.479999999999997</v>
      </c>
      <c r="D44" s="187">
        <v>42.127000000000002</v>
      </c>
      <c r="E44" s="552">
        <v>-3.9096066655589179E-2</v>
      </c>
      <c r="F44" s="528"/>
      <c r="G44" s="529">
        <v>39.040999999999997</v>
      </c>
      <c r="H44" s="529">
        <v>44.066000000000003</v>
      </c>
      <c r="I44" s="530">
        <v>-0.11403349521172801</v>
      </c>
      <c r="K44" s="192"/>
      <c r="L44" s="192"/>
      <c r="M44" s="192"/>
      <c r="N44" s="192"/>
      <c r="O44" s="192"/>
    </row>
    <row r="45" spans="1:15" ht="9.9499999999999993" customHeight="1" x14ac:dyDescent="0.2">
      <c r="A45" s="176"/>
      <c r="B45" s="188"/>
      <c r="C45" s="551"/>
      <c r="D45" s="551"/>
      <c r="E45" s="177"/>
      <c r="F45" s="177"/>
      <c r="G45" s="187"/>
      <c r="H45" s="187"/>
      <c r="I45" s="177"/>
      <c r="K45" s="192"/>
      <c r="L45" s="192"/>
      <c r="M45" s="192"/>
      <c r="N45" s="192"/>
      <c r="O45" s="192"/>
    </row>
    <row r="46" spans="1:15" ht="15" customHeight="1" x14ac:dyDescent="0.2">
      <c r="A46" s="756" t="s">
        <v>167</v>
      </c>
      <c r="B46" s="756"/>
      <c r="C46" s="756"/>
      <c r="D46" s="756"/>
      <c r="E46" s="756"/>
      <c r="F46" s="756"/>
      <c r="G46" s="756"/>
      <c r="H46" s="756"/>
      <c r="I46" s="756"/>
      <c r="K46" s="192"/>
      <c r="L46" s="192"/>
      <c r="M46" s="192"/>
      <c r="N46" s="192"/>
      <c r="O46" s="192"/>
    </row>
    <row r="47" spans="1:15" ht="11.1" customHeight="1" x14ac:dyDescent="0.2">
      <c r="K47" s="160"/>
      <c r="L47" s="160"/>
      <c r="M47" s="160"/>
      <c r="N47" s="160"/>
      <c r="O47" s="192"/>
    </row>
    <row r="48" spans="1:15" ht="11.1" customHeight="1" x14ac:dyDescent="0.2">
      <c r="A48" s="189"/>
      <c r="B48" s="188"/>
      <c r="K48" s="160"/>
      <c r="L48" s="160"/>
      <c r="M48" s="160"/>
      <c r="N48" s="160"/>
      <c r="O48" s="160"/>
    </row>
    <row r="49" spans="1:15" ht="11.1" customHeight="1" x14ac:dyDescent="0.2">
      <c r="A49" s="189"/>
      <c r="B49" s="188"/>
      <c r="K49" s="192"/>
      <c r="L49" s="192"/>
      <c r="M49" s="192"/>
      <c r="N49" s="192"/>
      <c r="O49" s="160"/>
    </row>
    <row r="50" spans="1:15" ht="11.1" customHeight="1" x14ac:dyDescent="0.2">
      <c r="A50" s="189"/>
      <c r="B50" s="188"/>
      <c r="O50" s="192"/>
    </row>
  </sheetData>
  <mergeCells count="9">
    <mergeCell ref="A46:I46"/>
    <mergeCell ref="C34:E34"/>
    <mergeCell ref="G34:I34"/>
    <mergeCell ref="A1:J1"/>
    <mergeCell ref="A2:J2"/>
    <mergeCell ref="C20:E20"/>
    <mergeCell ref="A4:D4"/>
    <mergeCell ref="A19:E19"/>
    <mergeCell ref="A33:I33"/>
  </mergeCells>
  <pageMargins left="0.7" right="0.7" top="0.75" bottom="0.75" header="0.3" footer="0.3"/>
  <headerFooter>
    <oddFooter>&amp;L_x000D_&amp;1#&amp;"Aptos"&amp;14&amp;K000000 Interna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K57"/>
  <sheetViews>
    <sheetView showGridLines="0" zoomScale="88" zoomScaleNormal="90" workbookViewId="0">
      <selection activeCell="AI17" sqref="AI17"/>
    </sheetView>
  </sheetViews>
  <sheetFormatPr baseColWidth="10" defaultColWidth="9.85546875" defaultRowHeight="11.1" customHeight="1" x14ac:dyDescent="0.2"/>
  <cols>
    <col min="1" max="1" width="32.42578125" style="201" customWidth="1"/>
    <col min="2" max="2" width="1.7109375" style="204" customWidth="1"/>
    <col min="3" max="3" width="11.28515625" style="202" customWidth="1"/>
    <col min="4" max="4" width="13.140625" style="202" customWidth="1"/>
    <col min="5" max="6" width="11.85546875" style="202" customWidth="1"/>
    <col min="7" max="7" width="11.28515625" style="202" customWidth="1"/>
    <col min="8" max="8" width="6.140625" style="202" customWidth="1"/>
    <col min="9" max="9" width="11.140625" style="202" customWidth="1"/>
    <col min="10" max="11" width="11.28515625" style="202" customWidth="1"/>
    <col min="12" max="13" width="11.28515625" style="204" customWidth="1"/>
    <col min="14" max="14" width="4.140625" style="204" customWidth="1"/>
    <col min="15" max="15" width="11.28515625" style="204" customWidth="1"/>
    <col min="16" max="16" width="13.5703125" style="194" customWidth="1"/>
    <col min="18" max="18" width="11.7109375" bestFit="1" customWidth="1"/>
    <col min="19" max="19" width="10" bestFit="1" customWidth="1"/>
    <col min="27" max="27" width="12.5703125" bestFit="1" customWidth="1"/>
    <col min="38" max="16384" width="9.85546875" style="194"/>
  </cols>
  <sheetData>
    <row r="1" spans="1:16" ht="15" customHeight="1" x14ac:dyDescent="0.2">
      <c r="A1" s="728" t="s">
        <v>49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193"/>
    </row>
    <row r="2" spans="1:16" ht="15" customHeight="1" x14ac:dyDescent="0.2">
      <c r="A2" s="728" t="s">
        <v>168</v>
      </c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195"/>
    </row>
    <row r="3" spans="1:16" ht="10.5" customHeight="1" x14ac:dyDescent="0.2">
      <c r="A3" s="196"/>
      <c r="B3" s="197"/>
      <c r="C3" s="198"/>
      <c r="D3" s="198"/>
      <c r="E3" s="198"/>
      <c r="F3" s="198"/>
      <c r="G3" s="198"/>
      <c r="H3" s="198"/>
      <c r="I3" s="198"/>
      <c r="J3" s="198"/>
      <c r="K3" s="198"/>
      <c r="L3" s="199"/>
      <c r="M3" s="199"/>
      <c r="N3" s="199"/>
      <c r="O3" s="199"/>
    </row>
    <row r="4" spans="1:16" ht="23.25" customHeight="1" x14ac:dyDescent="0.2">
      <c r="A4" s="729" t="s">
        <v>169</v>
      </c>
      <c r="B4" s="729"/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</row>
    <row r="5" spans="1:16" ht="18" customHeight="1" thickBot="1" x14ac:dyDescent="0.25">
      <c r="A5" s="305"/>
      <c r="B5" s="306"/>
      <c r="C5" s="727" t="s">
        <v>220</v>
      </c>
      <c r="D5" s="727"/>
      <c r="E5" s="727"/>
      <c r="F5" s="727"/>
      <c r="G5" s="727"/>
      <c r="H5" s="306"/>
      <c r="I5" s="730" t="s">
        <v>221</v>
      </c>
      <c r="J5" s="730"/>
      <c r="K5" s="730"/>
      <c r="L5" s="730"/>
      <c r="M5" s="730"/>
      <c r="N5" s="632"/>
      <c r="O5" s="307" t="s">
        <v>170</v>
      </c>
    </row>
    <row r="6" spans="1:16" ht="18" customHeight="1" x14ac:dyDescent="0.2">
      <c r="A6" s="308"/>
      <c r="B6" s="284"/>
      <c r="C6" s="553" t="s">
        <v>171</v>
      </c>
      <c r="D6" s="553" t="s">
        <v>172</v>
      </c>
      <c r="E6" s="553" t="s">
        <v>173</v>
      </c>
      <c r="F6" s="553" t="s">
        <v>174</v>
      </c>
      <c r="G6" s="553" t="s">
        <v>175</v>
      </c>
      <c r="H6" s="306"/>
      <c r="I6" s="309" t="s">
        <v>171</v>
      </c>
      <c r="J6" s="309" t="s">
        <v>172</v>
      </c>
      <c r="K6" s="309" t="s">
        <v>173</v>
      </c>
      <c r="L6" s="309" t="s">
        <v>174</v>
      </c>
      <c r="M6" s="309" t="s">
        <v>175</v>
      </c>
      <c r="N6" s="310"/>
      <c r="O6" s="553" t="s">
        <v>163</v>
      </c>
      <c r="P6" s="210"/>
    </row>
    <row r="7" spans="1:16" ht="18" customHeight="1" x14ac:dyDescent="0.2">
      <c r="A7" s="577" t="s">
        <v>177</v>
      </c>
      <c r="B7" s="284"/>
      <c r="C7" s="574">
        <v>300.85183511044801</v>
      </c>
      <c r="D7" s="574">
        <v>28.645415863872</v>
      </c>
      <c r="E7" s="574">
        <v>84.862172324378989</v>
      </c>
      <c r="F7" s="574">
        <v>37.246491189737966</v>
      </c>
      <c r="G7" s="574">
        <f t="shared" ref="G7:G16" si="0">+SUM(C7:F7)</f>
        <v>451.60591448843701</v>
      </c>
      <c r="H7" s="306"/>
      <c r="I7" s="574">
        <v>307.915751132781</v>
      </c>
      <c r="J7" s="574">
        <v>30.401666600423013</v>
      </c>
      <c r="K7" s="574">
        <v>87.068859579768002</v>
      </c>
      <c r="L7" s="574">
        <v>38.455188260913992</v>
      </c>
      <c r="M7" s="574">
        <f>+SUM(I7:L7)</f>
        <v>463.84146557388601</v>
      </c>
      <c r="N7" s="310"/>
      <c r="O7" s="579">
        <f t="shared" ref="O7:O14" si="1">+G7/M7-1</f>
        <v>-2.6378734963487194E-2</v>
      </c>
      <c r="P7" s="210"/>
    </row>
    <row r="8" spans="1:16" ht="18" customHeight="1" x14ac:dyDescent="0.2">
      <c r="A8" s="311" t="s">
        <v>179</v>
      </c>
      <c r="B8" s="284"/>
      <c r="C8" s="672">
        <v>43.349338123412004</v>
      </c>
      <c r="D8" s="672">
        <v>2.1547369492999997</v>
      </c>
      <c r="E8" s="672">
        <v>0.4565779920000001</v>
      </c>
      <c r="F8" s="672">
        <v>2.0772078992500003</v>
      </c>
      <c r="G8" s="574">
        <f t="shared" si="0"/>
        <v>48.037860963962004</v>
      </c>
      <c r="H8" s="660"/>
      <c r="I8" s="574">
        <v>42.046732705732332</v>
      </c>
      <c r="J8" s="574">
        <v>1.8683671272260516</v>
      </c>
      <c r="K8" s="574">
        <v>0.75295526244100031</v>
      </c>
      <c r="L8" s="574">
        <v>2.0903250214989773</v>
      </c>
      <c r="M8" s="575">
        <f>SUM(I8:L8)</f>
        <v>46.758380116898358</v>
      </c>
      <c r="N8" s="310"/>
      <c r="O8" s="580">
        <f t="shared" si="1"/>
        <v>2.7363669226027065E-2</v>
      </c>
      <c r="P8" s="210"/>
    </row>
    <row r="9" spans="1:16" ht="18" customHeight="1" thickBot="1" x14ac:dyDescent="0.25">
      <c r="A9" s="587" t="s">
        <v>181</v>
      </c>
      <c r="B9" s="284"/>
      <c r="C9" s="582">
        <v>36.443782979677998</v>
      </c>
      <c r="D9" s="582">
        <v>2.4867947315150003</v>
      </c>
      <c r="E9" s="582">
        <v>0.23240848460000002</v>
      </c>
      <c r="F9" s="582">
        <v>5.7292104642359991</v>
      </c>
      <c r="G9" s="582">
        <f t="shared" si="0"/>
        <v>44.892196660028993</v>
      </c>
      <c r="H9" s="306"/>
      <c r="I9" s="574">
        <v>34.737616617400008</v>
      </c>
      <c r="J9" s="574">
        <v>2.303730198971</v>
      </c>
      <c r="K9" s="584">
        <v>0.18550790649999999</v>
      </c>
      <c r="L9" s="574">
        <v>5.4475355378829997</v>
      </c>
      <c r="M9" s="582">
        <f>+SUM(I9:L9)</f>
        <v>42.674390260754009</v>
      </c>
      <c r="N9" s="310"/>
      <c r="O9" s="586">
        <f t="shared" si="1"/>
        <v>5.1970429705579635E-2</v>
      </c>
      <c r="P9" s="210"/>
    </row>
    <row r="10" spans="1:16" ht="18" customHeight="1" thickBot="1" x14ac:dyDescent="0.25">
      <c r="A10" s="588" t="s">
        <v>183</v>
      </c>
      <c r="B10" s="589"/>
      <c r="C10" s="590">
        <v>380.64495621353802</v>
      </c>
      <c r="D10" s="590">
        <v>33.286947544686996</v>
      </c>
      <c r="E10" s="590">
        <v>85.551158800978996</v>
      </c>
      <c r="F10" s="590">
        <v>45.052909553223962</v>
      </c>
      <c r="G10" s="591">
        <f t="shared" si="0"/>
        <v>544.535972112428</v>
      </c>
      <c r="H10" s="592"/>
      <c r="I10" s="590">
        <v>384.70010045591334</v>
      </c>
      <c r="J10" s="590">
        <v>34.573763926620067</v>
      </c>
      <c r="K10" s="512">
        <v>88.007322748709015</v>
      </c>
      <c r="L10" s="590">
        <v>45.993048820295968</v>
      </c>
      <c r="M10" s="590">
        <f t="shared" ref="M10:M15" si="2">+SUM(I10:L10)</f>
        <v>553.27423595153834</v>
      </c>
      <c r="N10" s="593"/>
      <c r="O10" s="594">
        <f t="shared" si="1"/>
        <v>-1.5793729892522479E-2</v>
      </c>
      <c r="P10" s="210"/>
    </row>
    <row r="11" spans="1:16" ht="18" customHeight="1" x14ac:dyDescent="0.2">
      <c r="A11" s="573" t="s">
        <v>180</v>
      </c>
      <c r="B11" s="312"/>
      <c r="C11" s="583">
        <v>67.439568169203994</v>
      </c>
      <c r="D11" s="583">
        <v>10.630919790846002</v>
      </c>
      <c r="E11" s="583">
        <v>3.5971260366740001</v>
      </c>
      <c r="F11" s="583">
        <v>6.7375652188229971</v>
      </c>
      <c r="G11" s="574">
        <f t="shared" si="0"/>
        <v>88.405179215546994</v>
      </c>
      <c r="H11" s="306"/>
      <c r="I11" s="696">
        <v>61.669985760493987</v>
      </c>
      <c r="J11" s="696">
        <v>9.7643964942189996</v>
      </c>
      <c r="K11" s="696">
        <v>3.529647000872</v>
      </c>
      <c r="L11" s="696">
        <v>6.2167610163559965</v>
      </c>
      <c r="M11" s="583">
        <f>+SUM(I11:L11)</f>
        <v>81.180790271940992</v>
      </c>
      <c r="N11" s="310"/>
      <c r="O11" s="585">
        <f t="shared" si="1"/>
        <v>8.8991360140811659E-2</v>
      </c>
      <c r="P11" s="210"/>
    </row>
    <row r="12" spans="1:16" ht="18" x14ac:dyDescent="0.2">
      <c r="A12" s="577" t="s">
        <v>186</v>
      </c>
      <c r="B12" s="312"/>
      <c r="C12" s="576">
        <v>248.88141642499994</v>
      </c>
      <c r="D12" s="576">
        <v>23.929889047</v>
      </c>
      <c r="E12" s="576">
        <v>2.7684219159999999</v>
      </c>
      <c r="F12" s="576">
        <v>30.448763633000002</v>
      </c>
      <c r="G12" s="576">
        <f t="shared" si="0"/>
        <v>306.02849102099998</v>
      </c>
      <c r="H12" s="306"/>
      <c r="I12" s="695">
        <v>242.39366645599998</v>
      </c>
      <c r="J12" s="695">
        <v>24.110656528999996</v>
      </c>
      <c r="K12" s="695">
        <v>2.8907786180000001</v>
      </c>
      <c r="L12" s="695">
        <v>25.964287917000018</v>
      </c>
      <c r="M12" s="574">
        <f t="shared" si="2"/>
        <v>295.35938952000004</v>
      </c>
      <c r="N12" s="310"/>
      <c r="O12" s="580">
        <f t="shared" si="1"/>
        <v>3.612243889838318E-2</v>
      </c>
      <c r="P12" s="210"/>
    </row>
    <row r="13" spans="1:16" ht="18" customHeight="1" x14ac:dyDescent="0.2">
      <c r="A13" s="578" t="s">
        <v>187</v>
      </c>
      <c r="B13" s="312"/>
      <c r="C13" s="576">
        <v>31.321130899450353</v>
      </c>
      <c r="D13" s="576">
        <v>6.9022718186775096</v>
      </c>
      <c r="E13" s="576">
        <v>1.984493983030003</v>
      </c>
      <c r="F13" s="576">
        <v>5.4187120426493793</v>
      </c>
      <c r="G13" s="576">
        <f t="shared" si="0"/>
        <v>45.626608743807253</v>
      </c>
      <c r="H13" s="306"/>
      <c r="I13" s="574">
        <v>31.435713413417954</v>
      </c>
      <c r="J13" s="574">
        <v>6.2014274953946487</v>
      </c>
      <c r="K13" s="574">
        <v>1.3305743636300009</v>
      </c>
      <c r="L13" s="574">
        <v>4.3079068930487381</v>
      </c>
      <c r="M13" s="576">
        <f t="shared" si="2"/>
        <v>43.275622165491342</v>
      </c>
      <c r="N13" s="310"/>
      <c r="O13" s="580">
        <f t="shared" si="1"/>
        <v>5.4325887432084663E-2</v>
      </c>
      <c r="P13" s="210"/>
    </row>
    <row r="14" spans="1:16" ht="18" customHeight="1" thickBot="1" x14ac:dyDescent="0.25">
      <c r="A14" s="581" t="s">
        <v>188</v>
      </c>
      <c r="B14" s="312"/>
      <c r="C14" s="576">
        <v>10.389079877508212</v>
      </c>
      <c r="D14" s="576">
        <v>2.4120130395543926</v>
      </c>
      <c r="E14" s="576">
        <v>0</v>
      </c>
      <c r="F14" s="576">
        <v>1.0338160559183298</v>
      </c>
      <c r="G14" s="576">
        <f t="shared" si="0"/>
        <v>13.834908972980934</v>
      </c>
      <c r="H14" s="306"/>
      <c r="I14" s="576">
        <v>10.095177722477141</v>
      </c>
      <c r="J14" s="576">
        <v>2.3071175439209743</v>
      </c>
      <c r="K14" s="576">
        <v>0</v>
      </c>
      <c r="L14" s="576">
        <v>0.98771228778684039</v>
      </c>
      <c r="M14" s="576">
        <f t="shared" si="2"/>
        <v>13.390007554184955</v>
      </c>
      <c r="N14" s="310"/>
      <c r="O14" s="580">
        <f t="shared" si="1"/>
        <v>3.322637548900631E-2</v>
      </c>
      <c r="P14" s="210"/>
    </row>
    <row r="15" spans="1:16" ht="18" customHeight="1" thickBot="1" x14ac:dyDescent="0.25">
      <c r="A15" s="588" t="s">
        <v>8</v>
      </c>
      <c r="B15" s="589"/>
      <c r="C15" s="591">
        <v>358.03119537116248</v>
      </c>
      <c r="D15" s="591">
        <v>43.875093696077911</v>
      </c>
      <c r="E15" s="591">
        <v>8.3500419357040023</v>
      </c>
      <c r="F15" s="591">
        <v>43.638856950390711</v>
      </c>
      <c r="G15" s="591">
        <f t="shared" si="0"/>
        <v>453.8951879533351</v>
      </c>
      <c r="H15" s="592"/>
      <c r="I15" s="591">
        <v>345.59454335238905</v>
      </c>
      <c r="J15" s="591">
        <v>42.383598062534617</v>
      </c>
      <c r="K15" s="591">
        <v>7.7509999825020017</v>
      </c>
      <c r="L15" s="591">
        <v>37.476668114191597</v>
      </c>
      <c r="M15" s="591">
        <f t="shared" si="2"/>
        <v>433.2058095116173</v>
      </c>
      <c r="N15" s="593"/>
      <c r="O15" s="594">
        <f>+G15/M15-1</f>
        <v>4.7758774207211863E-2</v>
      </c>
      <c r="P15" s="210"/>
    </row>
    <row r="16" spans="1:16" ht="21" customHeight="1" thickBot="1" x14ac:dyDescent="0.25">
      <c r="A16" s="556" t="s">
        <v>189</v>
      </c>
      <c r="B16" s="556"/>
      <c r="C16" s="558">
        <f>+C10+C15</f>
        <v>738.67615158470051</v>
      </c>
      <c r="D16" s="558">
        <f>+D10+D15</f>
        <v>77.162041240764907</v>
      </c>
      <c r="E16" s="558">
        <f>+E10+E15</f>
        <v>93.901200736682995</v>
      </c>
      <c r="F16" s="558">
        <f>+F10+F15</f>
        <v>88.691766503614673</v>
      </c>
      <c r="G16" s="558">
        <f t="shared" si="0"/>
        <v>998.43116006576304</v>
      </c>
      <c r="H16" s="306"/>
      <c r="I16" s="558">
        <f>+I10+I15</f>
        <v>730.29464380830245</v>
      </c>
      <c r="J16" s="558">
        <f>+J10+J15</f>
        <v>76.957361989154691</v>
      </c>
      <c r="K16" s="558">
        <f>+K10+K15</f>
        <v>95.758322731211024</v>
      </c>
      <c r="L16" s="558">
        <f>+L10+L15</f>
        <v>83.469716934487565</v>
      </c>
      <c r="M16" s="558">
        <f>+SUM(I16:L16)</f>
        <v>986.48004546315576</v>
      </c>
      <c r="N16" s="310"/>
      <c r="O16" s="559">
        <f>+G16/M16-1</f>
        <v>1.2114907602612579E-2</v>
      </c>
      <c r="P16" s="210"/>
    </row>
    <row r="17" spans="1:37" ht="15" customHeight="1" x14ac:dyDescent="0.2">
      <c r="A17" s="557"/>
      <c r="B17" s="55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10"/>
    </row>
    <row r="18" spans="1:37" ht="15" customHeight="1" x14ac:dyDescent="0.2">
      <c r="A18" s="316" t="s">
        <v>190</v>
      </c>
      <c r="B18" s="226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10"/>
    </row>
    <row r="19" spans="1:37" ht="17.25" customHeight="1" x14ac:dyDescent="0.2">
      <c r="A19" s="316" t="s">
        <v>191</v>
      </c>
      <c r="B19" s="226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</row>
    <row r="20" spans="1:37" ht="23.25" customHeight="1" x14ac:dyDescent="0.2"/>
    <row r="21" spans="1:37" ht="18" customHeight="1" x14ac:dyDescent="0.2">
      <c r="A21" s="571" t="s">
        <v>192</v>
      </c>
      <c r="B21" s="570"/>
      <c r="C21" s="570"/>
      <c r="D21" s="570"/>
      <c r="E21" s="570"/>
      <c r="F21" s="570"/>
      <c r="G21" s="570"/>
      <c r="H21" s="570"/>
      <c r="I21" s="570"/>
      <c r="J21" s="570"/>
      <c r="K21" s="570"/>
      <c r="L21" s="570"/>
      <c r="M21" s="570"/>
      <c r="N21" s="570"/>
      <c r="O21" s="570"/>
    </row>
    <row r="22" spans="1:37" ht="18" customHeight="1" thickBot="1" x14ac:dyDescent="0.25">
      <c r="A22" s="305"/>
      <c r="B22" s="306"/>
      <c r="C22" s="727" t="str">
        <f>C5</f>
        <v>1Q 2026</v>
      </c>
      <c r="D22" s="727"/>
      <c r="E22" s="727"/>
      <c r="F22" s="727"/>
      <c r="G22" s="727"/>
      <c r="H22" s="306"/>
      <c r="I22" s="730" t="str">
        <f>I5</f>
        <v>1Q 2025</v>
      </c>
      <c r="J22" s="730"/>
      <c r="K22" s="730"/>
      <c r="L22" s="730"/>
      <c r="M22" s="730"/>
      <c r="N22" s="632"/>
      <c r="O22" s="307" t="str">
        <f>+O5</f>
        <v>YoY</v>
      </c>
      <c r="P22" s="210"/>
    </row>
    <row r="23" spans="1:37" ht="18" customHeight="1" x14ac:dyDescent="0.2">
      <c r="A23" s="308"/>
      <c r="B23" s="284"/>
      <c r="C23" s="553" t="s">
        <v>171</v>
      </c>
      <c r="D23" s="719" t="s">
        <v>193</v>
      </c>
      <c r="E23" s="719"/>
      <c r="F23" s="553" t="s">
        <v>174</v>
      </c>
      <c r="G23" s="553" t="s">
        <v>175</v>
      </c>
      <c r="H23" s="306"/>
      <c r="I23" s="309" t="s">
        <v>171</v>
      </c>
      <c r="J23" s="719" t="s">
        <v>194</v>
      </c>
      <c r="K23" s="719"/>
      <c r="L23" s="309" t="s">
        <v>174</v>
      </c>
      <c r="M23" s="309" t="s">
        <v>175</v>
      </c>
      <c r="N23" s="310"/>
      <c r="O23" s="553" t="s">
        <v>163</v>
      </c>
      <c r="P23" s="210"/>
    </row>
    <row r="24" spans="1:37" s="231" customFormat="1" ht="18" customHeight="1" x14ac:dyDescent="0.2">
      <c r="A24" s="577" t="s">
        <v>195</v>
      </c>
      <c r="B24" s="284"/>
      <c r="C24" s="574">
        <v>1644.5529135711799</v>
      </c>
      <c r="D24" s="720">
        <v>211.068987996</v>
      </c>
      <c r="E24" s="720"/>
      <c r="F24" s="574">
        <v>261.50605043282002</v>
      </c>
      <c r="G24" s="574">
        <f t="shared" ref="G24:G32" si="3">C24+D24+F24</f>
        <v>2117.1279519999998</v>
      </c>
      <c r="H24" s="306"/>
      <c r="I24" s="574">
        <v>1735.5767032328129</v>
      </c>
      <c r="J24" s="720">
        <v>217.318672994</v>
      </c>
      <c r="K24" s="720"/>
      <c r="L24" s="574">
        <v>272.86945277318705</v>
      </c>
      <c r="M24" s="574">
        <f t="shared" ref="M24:M32" si="4">I24+J24+L24</f>
        <v>2225.7648289999997</v>
      </c>
      <c r="N24" s="310"/>
      <c r="O24" s="579">
        <f>+G24/M24-1</f>
        <v>-4.8808785000349131E-2</v>
      </c>
      <c r="P24" s="229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8" customHeight="1" x14ac:dyDescent="0.2">
      <c r="A25" s="311" t="s">
        <v>179</v>
      </c>
      <c r="B25" s="284"/>
      <c r="C25" s="672">
        <v>318.04573437222103</v>
      </c>
      <c r="D25" s="721">
        <v>20.286998000000001</v>
      </c>
      <c r="E25" s="721">
        <v>216.32425384993297</v>
      </c>
      <c r="F25" s="672">
        <v>23.248234086105995</v>
      </c>
      <c r="G25" s="643">
        <f>C25+D25+F25</f>
        <v>361.580966458327</v>
      </c>
      <c r="H25" s="592"/>
      <c r="I25" s="672">
        <v>311.87934223851096</v>
      </c>
      <c r="J25" s="721">
        <v>17.965667999927998</v>
      </c>
      <c r="K25" s="721"/>
      <c r="L25" s="672">
        <v>23.259571923033008</v>
      </c>
      <c r="M25" s="643">
        <f>I25+J25+L25</f>
        <v>353.10458216147197</v>
      </c>
      <c r="N25" s="593"/>
      <c r="O25" s="580">
        <f t="shared" ref="O25:O31" si="5">+G25/M25-1</f>
        <v>2.4005308129869674E-2</v>
      </c>
      <c r="P25" s="210"/>
    </row>
    <row r="26" spans="1:37" ht="18" customHeight="1" thickBot="1" x14ac:dyDescent="0.25">
      <c r="A26" s="587" t="str">
        <f>+A9</f>
        <v>CAM South</v>
      </c>
      <c r="B26" s="284"/>
      <c r="C26" s="584">
        <v>264.81436845280598</v>
      </c>
      <c r="D26" s="720">
        <v>16.064216000510001</v>
      </c>
      <c r="E26" s="720"/>
      <c r="F26" s="639">
        <v>55.757292901278994</v>
      </c>
      <c r="G26" s="639">
        <f t="shared" si="3"/>
        <v>336.63587735459498</v>
      </c>
      <c r="H26" s="306"/>
      <c r="I26" s="639">
        <v>254.99126514161702</v>
      </c>
      <c r="J26" s="722">
        <v>14.944226997677999</v>
      </c>
      <c r="K26" s="722"/>
      <c r="L26" s="639">
        <v>54.274990271542009</v>
      </c>
      <c r="M26" s="639">
        <f t="shared" si="4"/>
        <v>324.21048241083702</v>
      </c>
      <c r="N26" s="310"/>
      <c r="O26" s="586">
        <f t="shared" si="5"/>
        <v>3.8325086997071933E-2</v>
      </c>
      <c r="P26" s="210"/>
    </row>
    <row r="27" spans="1:37" ht="18" customHeight="1" thickBot="1" x14ac:dyDescent="0.25">
      <c r="A27" s="588" t="str">
        <f>+A10</f>
        <v>Mexico and Central America</v>
      </c>
      <c r="B27" s="589"/>
      <c r="C27" s="641">
        <v>2227.4130163962068</v>
      </c>
      <c r="D27" s="723">
        <v>247.42020199651</v>
      </c>
      <c r="E27" s="723"/>
      <c r="F27" s="640">
        <v>340.51157742020501</v>
      </c>
      <c r="G27" s="640">
        <f t="shared" si="3"/>
        <v>2815.3447958129218</v>
      </c>
      <c r="H27" s="592"/>
      <c r="I27" s="641">
        <v>2302.4473106129408</v>
      </c>
      <c r="J27" s="723">
        <v>250.22856799160598</v>
      </c>
      <c r="K27" s="723"/>
      <c r="L27" s="640">
        <v>350.40401496776212</v>
      </c>
      <c r="M27" s="640">
        <f t="shared" si="4"/>
        <v>2903.0798935723087</v>
      </c>
      <c r="N27" s="593"/>
      <c r="O27" s="594">
        <f t="shared" si="5"/>
        <v>-3.0221385899038E-2</v>
      </c>
      <c r="P27" s="210"/>
    </row>
    <row r="28" spans="1:37" ht="18" customHeight="1" x14ac:dyDescent="0.2">
      <c r="A28" s="573" t="str">
        <f>+A11</f>
        <v>Colombia</v>
      </c>
      <c r="B28" s="312"/>
      <c r="C28" s="574">
        <v>492.31325380286887</v>
      </c>
      <c r="D28" s="720">
        <v>105.68293263505899</v>
      </c>
      <c r="E28" s="720"/>
      <c r="F28" s="583">
        <v>50.216507562072003</v>
      </c>
      <c r="G28" s="583">
        <f t="shared" si="3"/>
        <v>648.21269399999994</v>
      </c>
      <c r="H28" s="306"/>
      <c r="I28" s="574">
        <v>446.03134384294009</v>
      </c>
      <c r="J28" s="724">
        <v>97.997142606706007</v>
      </c>
      <c r="K28" s="724"/>
      <c r="L28" s="583">
        <v>47.764411550363995</v>
      </c>
      <c r="M28" s="583">
        <f t="shared" si="4"/>
        <v>591.79289800001015</v>
      </c>
      <c r="N28" s="310"/>
      <c r="O28" s="585">
        <f t="shared" si="5"/>
        <v>9.5337061648868904E-2</v>
      </c>
      <c r="P28" s="210"/>
    </row>
    <row r="29" spans="1:37" ht="18" x14ac:dyDescent="0.2">
      <c r="A29" s="577" t="s">
        <v>186</v>
      </c>
      <c r="B29" s="312"/>
      <c r="C29" s="574">
        <v>1672.2842227620004</v>
      </c>
      <c r="D29" s="720">
        <v>206.12093500400002</v>
      </c>
      <c r="E29" s="720"/>
      <c r="F29" s="574">
        <v>337.75583803899997</v>
      </c>
      <c r="G29" s="574">
        <f t="shared" si="3"/>
        <v>2216.1609958050003</v>
      </c>
      <c r="H29" s="306"/>
      <c r="I29" s="574">
        <v>1629.6714212989996</v>
      </c>
      <c r="J29" s="721">
        <v>206.2729314</v>
      </c>
      <c r="K29" s="721"/>
      <c r="L29" s="574">
        <v>292.7199105520001</v>
      </c>
      <c r="M29" s="574">
        <f t="shared" si="4"/>
        <v>2128.6642632509997</v>
      </c>
      <c r="N29" s="310"/>
      <c r="O29" s="580">
        <f t="shared" si="5"/>
        <v>4.1104054812463042E-2</v>
      </c>
      <c r="P29" s="210"/>
    </row>
    <row r="30" spans="1:37" ht="18" customHeight="1" x14ac:dyDescent="0.2">
      <c r="A30" s="578" t="str">
        <f>+A13</f>
        <v>Argentina</v>
      </c>
      <c r="B30" s="312"/>
      <c r="C30" s="574">
        <v>163.39341999999999</v>
      </c>
      <c r="D30" s="720">
        <v>36.335773000000003</v>
      </c>
      <c r="E30" s="720"/>
      <c r="F30" s="574">
        <v>43.145972</v>
      </c>
      <c r="G30" s="574">
        <f t="shared" si="3"/>
        <v>242.87516500000001</v>
      </c>
      <c r="H30" s="306"/>
      <c r="I30" s="574">
        <v>160.13682699999998</v>
      </c>
      <c r="J30" s="721">
        <v>35.714573999999999</v>
      </c>
      <c r="K30" s="721"/>
      <c r="L30" s="574">
        <v>36.323509999999999</v>
      </c>
      <c r="M30" s="574">
        <f t="shared" si="4"/>
        <v>232.17491099999998</v>
      </c>
      <c r="N30" s="310"/>
      <c r="O30" s="580">
        <f t="shared" si="5"/>
        <v>4.6087038232998534E-2</v>
      </c>
      <c r="P30" s="210"/>
    </row>
    <row r="31" spans="1:37" ht="18" customHeight="1" thickBot="1" x14ac:dyDescent="0.25">
      <c r="A31" s="581" t="str">
        <f>+A14</f>
        <v>Uruguay</v>
      </c>
      <c r="B31" s="312"/>
      <c r="C31" s="689">
        <v>50.830704000000019</v>
      </c>
      <c r="D31" s="716">
        <v>9.0439790000000002</v>
      </c>
      <c r="E31" s="716"/>
      <c r="F31" s="689">
        <v>8.3573660000000007</v>
      </c>
      <c r="G31" s="582">
        <f t="shared" si="3"/>
        <v>68.232049000000018</v>
      </c>
      <c r="H31" s="306"/>
      <c r="I31" s="582">
        <v>49.354307000000006</v>
      </c>
      <c r="J31" s="722">
        <v>8.7312609999999999</v>
      </c>
      <c r="K31" s="722"/>
      <c r="L31" s="689">
        <v>7.9991029999999999</v>
      </c>
      <c r="M31" s="689">
        <f t="shared" si="4"/>
        <v>66.084671000000014</v>
      </c>
      <c r="N31" s="310"/>
      <c r="O31" s="690">
        <f t="shared" si="5"/>
        <v>3.2494343506681123E-2</v>
      </c>
      <c r="P31" s="210"/>
    </row>
    <row r="32" spans="1:37" ht="16.899999999999999" customHeight="1" thickBot="1" x14ac:dyDescent="0.25">
      <c r="A32" s="588" t="str">
        <f>+A15</f>
        <v>South America</v>
      </c>
      <c r="B32" s="589"/>
      <c r="C32" s="686">
        <v>2378.8216005648692</v>
      </c>
      <c r="D32" s="717">
        <v>357.18361963905903</v>
      </c>
      <c r="E32" s="717"/>
      <c r="F32" s="686">
        <v>439.47568360107203</v>
      </c>
      <c r="G32" s="686">
        <f t="shared" si="3"/>
        <v>3175.4809038050003</v>
      </c>
      <c r="H32" s="592"/>
      <c r="I32" s="686">
        <v>2285.1938991419397</v>
      </c>
      <c r="J32" s="717">
        <v>348.71590900670606</v>
      </c>
      <c r="K32" s="717"/>
      <c r="L32" s="686">
        <v>384.80693510236409</v>
      </c>
      <c r="M32" s="686">
        <f t="shared" si="4"/>
        <v>3018.71674325101</v>
      </c>
      <c r="N32" s="593"/>
      <c r="O32" s="594">
        <f>+G32/M32-1</f>
        <v>5.1930728811992788E-2</v>
      </c>
    </row>
    <row r="33" spans="1:15" ht="24.95" customHeight="1" thickBot="1" x14ac:dyDescent="0.25">
      <c r="A33" s="556" t="str">
        <f>+A16</f>
        <v>TOTAL</v>
      </c>
      <c r="B33" s="556"/>
      <c r="C33" s="558">
        <f>+C32+C27</f>
        <v>4606.2346169610755</v>
      </c>
      <c r="D33" s="718">
        <f>+D32+D27</f>
        <v>604.60382163556903</v>
      </c>
      <c r="E33" s="718"/>
      <c r="F33" s="558">
        <f>+F32+F27</f>
        <v>779.98726102127705</v>
      </c>
      <c r="G33" s="687">
        <f>+G32+G27</f>
        <v>5990.8256996179225</v>
      </c>
      <c r="H33" s="306"/>
      <c r="I33" s="687">
        <f>+I32+I27</f>
        <v>4587.64120975488</v>
      </c>
      <c r="J33" s="718">
        <f>+J32+J27</f>
        <v>598.94447699831198</v>
      </c>
      <c r="K33" s="718"/>
      <c r="L33" s="688">
        <f>+L32+L27</f>
        <v>735.21095007012627</v>
      </c>
      <c r="M33" s="687">
        <f>+M32+M27</f>
        <v>5921.7966368233192</v>
      </c>
      <c r="N33" s="310"/>
      <c r="O33" s="559">
        <f>+G33/M33-1</f>
        <v>1.1656776993212103E-2</v>
      </c>
    </row>
    <row r="34" spans="1:15" ht="18" customHeight="1" x14ac:dyDescent="0.2">
      <c r="A34" s="595"/>
      <c r="B34" s="596"/>
      <c r="C34" s="706"/>
      <c r="D34" s="706"/>
      <c r="E34" s="706"/>
      <c r="F34" s="706"/>
      <c r="G34" s="706"/>
      <c r="K34" s="725"/>
      <c r="L34" s="726"/>
    </row>
    <row r="35" spans="1:15" ht="18" customHeight="1" x14ac:dyDescent="0.2">
      <c r="A35" s="571" t="s">
        <v>196</v>
      </c>
      <c r="B35" s="571"/>
      <c r="C35" s="571"/>
      <c r="D35" s="571"/>
      <c r="E35" s="571"/>
      <c r="F35" s="233"/>
      <c r="G35" s="233"/>
      <c r="H35" s="233"/>
      <c r="I35" s="233"/>
      <c r="J35" s="233"/>
      <c r="K35" s="233"/>
      <c r="L35" s="233"/>
      <c r="M35" s="233"/>
      <c r="N35" s="233"/>
      <c r="O35" s="233"/>
    </row>
    <row r="36" spans="1:15" ht="18" customHeight="1" thickBot="1" x14ac:dyDescent="0.3">
      <c r="A36" s="572" t="s">
        <v>197</v>
      </c>
      <c r="C36" s="668" t="str">
        <f>+C22</f>
        <v>1Q 2026</v>
      </c>
      <c r="D36" s="669" t="str">
        <f>+I22</f>
        <v>1Q 2025</v>
      </c>
      <c r="E36" s="555" t="s">
        <v>163</v>
      </c>
    </row>
    <row r="37" spans="1:15" ht="18" customHeight="1" x14ac:dyDescent="0.2">
      <c r="A37" s="633" t="s">
        <v>177</v>
      </c>
      <c r="B37" s="194"/>
      <c r="C37" s="603">
        <v>31126.985236060002</v>
      </c>
      <c r="D37" s="554">
        <v>31262.404170510003</v>
      </c>
      <c r="E37" s="319">
        <f t="shared" ref="E37:E44" si="6">+C37/D37-1</f>
        <v>-4.3316865111014957E-3</v>
      </c>
      <c r="F37" s="701"/>
    </row>
    <row r="38" spans="1:15" ht="18" customHeight="1" x14ac:dyDescent="0.2">
      <c r="A38" s="315" t="s">
        <v>179</v>
      </c>
      <c r="B38" s="194"/>
      <c r="C38" s="314">
        <v>3909.0072374193674</v>
      </c>
      <c r="D38" s="604">
        <v>4172.7798408991566</v>
      </c>
      <c r="E38" s="605">
        <f t="shared" si="6"/>
        <v>-6.3212681602428211E-2</v>
      </c>
      <c r="F38" s="701"/>
    </row>
    <row r="39" spans="1:15" ht="18" customHeight="1" thickBot="1" x14ac:dyDescent="0.25">
      <c r="A39" s="602" t="s">
        <v>181</v>
      </c>
      <c r="B39" s="194"/>
      <c r="C39" s="607">
        <v>4080.8783141834979</v>
      </c>
      <c r="D39" s="607">
        <v>4233.8934472066176</v>
      </c>
      <c r="E39" s="608">
        <f t="shared" si="6"/>
        <v>-3.6140525247293165E-2</v>
      </c>
      <c r="F39" s="701"/>
    </row>
    <row r="40" spans="1:15" ht="18" customHeight="1" thickBot="1" x14ac:dyDescent="0.25">
      <c r="A40" s="609" t="s">
        <v>183</v>
      </c>
      <c r="B40" s="610"/>
      <c r="C40" s="611">
        <f>+SUM(C37:C39)</f>
        <v>39116.870787662869</v>
      </c>
      <c r="D40" s="612">
        <f>+SUM(D37:D39)</f>
        <v>39669.077458615779</v>
      </c>
      <c r="E40" s="613">
        <f t="shared" si="6"/>
        <v>-1.3920330552909643E-2</v>
      </c>
      <c r="F40" s="701"/>
    </row>
    <row r="41" spans="1:15" ht="18" customHeight="1" x14ac:dyDescent="0.2">
      <c r="A41" s="315" t="s">
        <v>180</v>
      </c>
      <c r="B41" s="194"/>
      <c r="C41" s="603">
        <v>5890.7866587858844</v>
      </c>
      <c r="D41" s="554">
        <v>5364.0500614820248</v>
      </c>
      <c r="E41" s="601">
        <f t="shared" si="6"/>
        <v>9.8197554323034897E-2</v>
      </c>
      <c r="F41" s="701"/>
    </row>
    <row r="42" spans="1:15" ht="18" customHeight="1" x14ac:dyDescent="0.2">
      <c r="A42" s="577" t="s">
        <v>198</v>
      </c>
      <c r="B42" s="194"/>
      <c r="C42" s="314">
        <v>21318.6878328895</v>
      </c>
      <c r="D42" s="604">
        <v>20309.711103592395</v>
      </c>
      <c r="E42" s="605">
        <f t="shared" si="6"/>
        <v>4.967952149347088E-2</v>
      </c>
      <c r="F42" s="701"/>
    </row>
    <row r="43" spans="1:15" ht="18" customHeight="1" x14ac:dyDescent="0.2">
      <c r="A43" s="577" t="s">
        <v>187</v>
      </c>
      <c r="B43" s="194"/>
      <c r="C43" s="606">
        <v>3194.9051312437246</v>
      </c>
      <c r="D43" s="604">
        <v>3434.3854091426897</v>
      </c>
      <c r="E43" s="605">
        <f t="shared" si="6"/>
        <v>-6.9730169846821455E-2</v>
      </c>
      <c r="F43" s="701"/>
    </row>
    <row r="44" spans="1:15" ht="18" customHeight="1" thickBot="1" x14ac:dyDescent="0.25">
      <c r="A44" s="315" t="s">
        <v>188</v>
      </c>
      <c r="B44" s="194"/>
      <c r="C44" s="598">
        <v>1404.1267902516738</v>
      </c>
      <c r="D44" s="607">
        <v>1379.5662714160103</v>
      </c>
      <c r="E44" s="608">
        <f t="shared" si="6"/>
        <v>1.7803072853074475E-2</v>
      </c>
      <c r="F44" s="701"/>
    </row>
    <row r="45" spans="1:15" ht="20.45" customHeight="1" thickBot="1" x14ac:dyDescent="0.25">
      <c r="A45" s="614" t="s">
        <v>8</v>
      </c>
      <c r="B45" s="610"/>
      <c r="C45" s="611">
        <f>+SUM(C41:C44)</f>
        <v>31808.506413170784</v>
      </c>
      <c r="D45" s="615">
        <f>+SUM(D41:D44)</f>
        <v>30487.712845633123</v>
      </c>
      <c r="E45" s="616">
        <f>+C45/D45-1</f>
        <v>4.3322159790246229E-2</v>
      </c>
      <c r="F45" s="701"/>
      <c r="G45" s="227"/>
    </row>
    <row r="46" spans="1:15" ht="18.600000000000001" customHeight="1" thickBot="1" x14ac:dyDescent="0.25">
      <c r="A46" s="597" t="str">
        <f>A33</f>
        <v>TOTAL</v>
      </c>
      <c r="B46" s="560"/>
      <c r="C46" s="561">
        <f>+C40+C45</f>
        <v>70925.377200833653</v>
      </c>
      <c r="D46" s="599">
        <f>+D40+D45</f>
        <v>70156.790304248905</v>
      </c>
      <c r="E46" s="600">
        <f>+C46/D46-1</f>
        <v>1.0955274510872304E-2</v>
      </c>
    </row>
    <row r="47" spans="1:15" ht="11.1" customHeight="1" x14ac:dyDescent="0.2">
      <c r="C47" s="707"/>
      <c r="D47" s="306"/>
      <c r="E47" s="306"/>
      <c r="F47" s="306"/>
    </row>
    <row r="48" spans="1:15" ht="16.899999999999999" customHeight="1" x14ac:dyDescent="0.2">
      <c r="A48" s="316" t="s">
        <v>199</v>
      </c>
      <c r="C48" s="306"/>
      <c r="D48" s="306"/>
      <c r="E48" s="306"/>
    </row>
    <row r="49" spans="1:5" ht="15.6" customHeight="1" x14ac:dyDescent="0.2">
      <c r="A49" s="340" t="s">
        <v>239</v>
      </c>
    </row>
    <row r="50" spans="1:5" ht="11.1" customHeight="1" x14ac:dyDescent="0.2">
      <c r="A50" s="317"/>
    </row>
    <row r="57" spans="1:5" ht="11.1" customHeight="1" x14ac:dyDescent="0.2">
      <c r="D57" s="709"/>
      <c r="E57" s="709"/>
    </row>
  </sheetData>
  <mergeCells count="30">
    <mergeCell ref="K34:L34"/>
    <mergeCell ref="C22:G22"/>
    <mergeCell ref="A1:O1"/>
    <mergeCell ref="A2:O2"/>
    <mergeCell ref="A4:O4"/>
    <mergeCell ref="I5:M5"/>
    <mergeCell ref="C5:G5"/>
    <mergeCell ref="I22:M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</mergeCells>
  <pageMargins left="0.7" right="0.7" top="0.75" bottom="0.75" header="0.3" footer="0.3"/>
  <pageSetup orientation="portrait" horizontalDpi="300" verticalDpi="300" r:id="rId1"/>
  <headerFooter>
    <oddFooter>&amp;L_x000D_&amp;1#&amp;"Aptos"&amp;14&amp;K000000 Interna</oddFooter>
  </headerFooter>
  <ignoredErrors>
    <ignoredError sqref="M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KOF Summary</vt:lpstr>
      <vt:lpstr>Division Summary</vt:lpstr>
      <vt:lpstr>FEMCO Comercial</vt:lpstr>
      <vt:lpstr>Consolidated Results KOF</vt:lpstr>
      <vt:lpstr>Division MX - CAM</vt:lpstr>
      <vt:lpstr>SA Division</vt:lpstr>
      <vt:lpstr>Consolidated Balance</vt:lpstr>
      <vt:lpstr>Macroeconomics</vt:lpstr>
      <vt:lpstr>Volume Q</vt:lpstr>
      <vt:lpstr>Volume YTD</vt:lpstr>
      <vt:lpstr>Volumen YTD</vt:lpstr>
      <vt:lpstr>'Consolidated Balance'!Área_de_impresión</vt:lpstr>
      <vt:lpstr>'Consolidated Results KOF'!Área_de_impresión</vt:lpstr>
      <vt:lpstr>'Division MX - CAM'!Área_de_impresión</vt:lpstr>
      <vt:lpstr>'FEMCO Comercial'!Área_de_impresión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bryan.carlson@kof.com.mx</dc:creator>
  <cp:keywords/>
  <dc:description/>
  <cp:lastModifiedBy>Silva Moreno, Bryan</cp:lastModifiedBy>
  <cp:revision/>
  <dcterms:created xsi:type="dcterms:W3CDTF">2011-12-21T23:50:30Z</dcterms:created>
  <dcterms:modified xsi:type="dcterms:W3CDTF">2026-04-29T19:36:23Z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0271b18a-9b51-4b45-bfde-5d2149196b12_Enabled">
    <vt:lpwstr>true</vt:lpwstr>
  </property>
  <property fmtid="{D5CDD505-2E9C-101B-9397-08002B2CF9AE}" pid="5" name="MSIP_Label_0271b18a-9b51-4b45-bfde-5d2149196b12_SetDate">
    <vt:lpwstr>2025-10-14T15:41:25Z</vt:lpwstr>
  </property>
  <property fmtid="{D5CDD505-2E9C-101B-9397-08002B2CF9AE}" pid="6" name="MSIP_Label_0271b18a-9b51-4b45-bfde-5d2149196b12_Method">
    <vt:lpwstr>Standard</vt:lpwstr>
  </property>
  <property fmtid="{D5CDD505-2E9C-101B-9397-08002B2CF9AE}" pid="7" name="MSIP_Label_0271b18a-9b51-4b45-bfde-5d2149196b12_Name">
    <vt:lpwstr>Interna_PRUEBA</vt:lpwstr>
  </property>
  <property fmtid="{D5CDD505-2E9C-101B-9397-08002B2CF9AE}" pid="8" name="MSIP_Label_0271b18a-9b51-4b45-bfde-5d2149196b12_SiteId">
    <vt:lpwstr>7094d542-3815-4c82-b1d5-6917d0443cf4</vt:lpwstr>
  </property>
  <property fmtid="{D5CDD505-2E9C-101B-9397-08002B2CF9AE}" pid="9" name="MSIP_Label_0271b18a-9b51-4b45-bfde-5d2149196b12_ActionId">
    <vt:lpwstr>a7e5de6f-a924-4e99-a476-8c61712f7b4d</vt:lpwstr>
  </property>
  <property fmtid="{D5CDD505-2E9C-101B-9397-08002B2CF9AE}" pid="10" name="MSIP_Label_0271b18a-9b51-4b45-bfde-5d2149196b12_ContentBits">
    <vt:lpwstr>2</vt:lpwstr>
  </property>
  <property fmtid="{D5CDD505-2E9C-101B-9397-08002B2CF9AE}" pid="11" name="MSIP_Label_0271b18a-9b51-4b45-bfde-5d2149196b12_Tag">
    <vt:lpwstr>10, 3, 0, 1</vt:lpwstr>
  </property>
</Properties>
</file>