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24226"/>
  <mc:AlternateContent xmlns:mc="http://schemas.openxmlformats.org/markup-compatibility/2006">
    <mc:Choice Requires="x15">
      <x15ac:absPath xmlns:x15ac="http://schemas.microsoft.com/office/spreadsheetml/2010/11/ac" url="https://cocacolafemsa-my.sharepoint.com/personal/jorge_collazo_kof_com/Documents/Investor Relations/Reportes Trimestrales/2025/3Q25/15. Formato PR/Financial Statements Valores/"/>
    </mc:Choice>
  </mc:AlternateContent>
  <xr:revisionPtr revIDLastSave="10" documentId="8_{D58D8E9D-5839-4967-91AC-DCDFF299B501}" xr6:coauthVersionLast="47" xr6:coauthVersionMax="47" xr10:uidLastSave="{BBDD1019-A570-4D0B-8302-7152C0179338}"/>
  <bookViews>
    <workbookView xWindow="-120" yWindow="-120" windowWidth="29040" windowHeight="17520" tabRatio="807" xr2:uid="{00000000-000D-0000-FFFF-FFFF00000000}"/>
  </bookViews>
  <sheets>
    <sheet name="KOF Summary" sheetId="23" r:id="rId1"/>
    <sheet name="Division Summary" sheetId="24" r:id="rId2"/>
    <sheet name="Consolidated Balance" sheetId="21" r:id="rId3"/>
    <sheet name="FEMCO Comercial" sheetId="8" state="hidden" r:id="rId4"/>
    <sheet name="Consolidated Results KOF" sheetId="31" r:id="rId5"/>
    <sheet name="Division MX - CAM" sheetId="22" r:id="rId6"/>
    <sheet name="SA Division" sheetId="26" r:id="rId7"/>
    <sheet name="Macroeconomics" sheetId="27" r:id="rId8"/>
    <sheet name="Volume Q" sheetId="30" r:id="rId9"/>
    <sheet name="Volume YTD" sheetId="35" r:id="rId10"/>
    <sheet name="Volumen YTD" sheetId="34" state="hidden" r:id="rId11"/>
  </sheets>
  <definedNames>
    <definedName name="_xlnm.Print_Area" localSheetId="2">'Consolidated Balance'!$B$2:$K$47</definedName>
    <definedName name="_xlnm.Print_Area" localSheetId="4">'Consolidated Results KOF'!$A$1:$H$53</definedName>
    <definedName name="_xlnm.Print_Area" localSheetId="5">'Division MX - CAM'!$A$1:$H$27</definedName>
    <definedName name="_xlnm.Print_Area" localSheetId="3">'FEMCO Comercial'!$A$1:$O$35</definedName>
    <definedName name="ebitdaprom" localSheetId="2">#REF!,#REF!,#REF!,#REF!,#REF!,#REF!</definedName>
    <definedName name="ebitdaprom" localSheetId="4">#REF!,#REF!,#REF!,#REF!,#REF!,#REF!</definedName>
    <definedName name="ebitdaprom" localSheetId="5">#REF!,#REF!,#REF!,#REF!,#REF!,#REF!</definedName>
    <definedName name="ebitdaprom" localSheetId="10">#REF!,#REF!,#REF!,#REF!,#REF!,#REF!</definedName>
    <definedName name="ebitdaprom">#REF!,#REF!,#REF!,#REF!,#REF!,#REF!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 i="22" l="1"/>
  <c r="G20" i="31"/>
  <c r="N17" i="31" l="1"/>
  <c r="N19" i="31"/>
  <c r="N20" i="31"/>
  <c r="J33" i="35" l="1"/>
  <c r="K16" i="35"/>
  <c r="C33" i="30" l="1"/>
  <c r="G15" i="30"/>
  <c r="G14" i="30"/>
  <c r="G13" i="30"/>
  <c r="G11" i="30"/>
  <c r="C33" i="35"/>
  <c r="M29" i="35"/>
  <c r="G29" i="35"/>
  <c r="G28" i="35"/>
  <c r="M27" i="35"/>
  <c r="G27" i="35"/>
  <c r="M25" i="35"/>
  <c r="G24" i="35"/>
  <c r="G8" i="35"/>
  <c r="L33" i="30"/>
  <c r="J33" i="30"/>
  <c r="I33" i="30"/>
  <c r="F33" i="30"/>
  <c r="D33" i="30"/>
  <c r="J6" i="21"/>
  <c r="O27" i="35" l="1"/>
  <c r="G30" i="35"/>
  <c r="M28" i="35"/>
  <c r="O28" i="35" s="1"/>
  <c r="G32" i="35"/>
  <c r="G7" i="30"/>
  <c r="G8" i="30"/>
  <c r="G9" i="30"/>
  <c r="M30" i="35"/>
  <c r="M32" i="35"/>
  <c r="G10" i="30"/>
  <c r="G31" i="35"/>
  <c r="G12" i="30"/>
  <c r="M31" i="35"/>
  <c r="F16" i="30"/>
  <c r="O29" i="35"/>
  <c r="G26" i="35"/>
  <c r="G25" i="35"/>
  <c r="O25" i="35" s="1"/>
  <c r="O30" i="35" l="1"/>
  <c r="G25" i="30"/>
  <c r="E44" i="35" l="1"/>
  <c r="E42" i="35"/>
  <c r="E37" i="35"/>
  <c r="A41" i="27"/>
  <c r="F21" i="21"/>
  <c r="F16" i="21"/>
  <c r="F15" i="21"/>
  <c r="F10" i="21"/>
  <c r="F9" i="21"/>
  <c r="L17" i="21"/>
  <c r="L12" i="21"/>
  <c r="L11" i="21"/>
  <c r="K20" i="26"/>
  <c r="D20" i="26"/>
  <c r="K19" i="26"/>
  <c r="K18" i="26"/>
  <c r="D14" i="26"/>
  <c r="D18" i="26"/>
  <c r="G9" i="26"/>
  <c r="M20" i="22"/>
  <c r="D16" i="22"/>
  <c r="M15" i="22"/>
  <c r="N14" i="22"/>
  <c r="G14" i="22"/>
  <c r="K12" i="22"/>
  <c r="F14" i="22"/>
  <c r="G9" i="22"/>
  <c r="N40" i="31"/>
  <c r="N33" i="31"/>
  <c r="N32" i="31"/>
  <c r="N29" i="31"/>
  <c r="N23" i="31"/>
  <c r="K20" i="31"/>
  <c r="N18" i="31"/>
  <c r="K14" i="31"/>
  <c r="N9" i="31"/>
  <c r="N7" i="31"/>
  <c r="G36" i="31"/>
  <c r="G31" i="31"/>
  <c r="G29" i="31"/>
  <c r="G28" i="31"/>
  <c r="G27" i="31"/>
  <c r="G25" i="31"/>
  <c r="G23" i="31"/>
  <c r="G22" i="31"/>
  <c r="G21" i="31"/>
  <c r="D20" i="31"/>
  <c r="G17" i="31"/>
  <c r="D13" i="31"/>
  <c r="F20" i="31"/>
  <c r="D12" i="31"/>
  <c r="G9" i="31"/>
  <c r="G7" i="31"/>
  <c r="M13" i="35"/>
  <c r="L16" i="35"/>
  <c r="G10" i="35"/>
  <c r="M7" i="35"/>
  <c r="I33" i="35"/>
  <c r="G31" i="30"/>
  <c r="G28" i="30"/>
  <c r="M15" i="30"/>
  <c r="M13" i="30"/>
  <c r="L16" i="30"/>
  <c r="M10" i="30"/>
  <c r="D16" i="30"/>
  <c r="M7" i="30"/>
  <c r="A33" i="34"/>
  <c r="A32" i="34"/>
  <c r="A31" i="34"/>
  <c r="A30" i="34"/>
  <c r="A29" i="34"/>
  <c r="A28" i="34"/>
  <c r="A27" i="34"/>
  <c r="A26" i="34"/>
  <c r="A25" i="34"/>
  <c r="A24" i="34"/>
  <c r="C22" i="34"/>
  <c r="E43" i="35"/>
  <c r="A33" i="35"/>
  <c r="A46" i="35" s="1"/>
  <c r="A32" i="35"/>
  <c r="A31" i="35"/>
  <c r="A30" i="35"/>
  <c r="A28" i="35"/>
  <c r="A27" i="35"/>
  <c r="A26" i="35"/>
  <c r="O22" i="35"/>
  <c r="I22" i="35"/>
  <c r="C22" i="35"/>
  <c r="E16" i="35"/>
  <c r="A33" i="30"/>
  <c r="A46" i="30" s="1"/>
  <c r="A32" i="30"/>
  <c r="A31" i="30"/>
  <c r="A30" i="30"/>
  <c r="M28" i="30"/>
  <c r="A28" i="30"/>
  <c r="A27" i="30"/>
  <c r="A26" i="30"/>
  <c r="O22" i="30"/>
  <c r="I22" i="30"/>
  <c r="D36" i="30" s="1"/>
  <c r="C22" i="30"/>
  <c r="C36" i="30" s="1"/>
  <c r="K16" i="30"/>
  <c r="A38" i="27"/>
  <c r="A44" i="27"/>
  <c r="A43" i="27"/>
  <c r="A42" i="27"/>
  <c r="A40" i="27"/>
  <c r="A39" i="27"/>
  <c r="A37" i="27"/>
  <c r="A36" i="27"/>
  <c r="M20" i="26"/>
  <c r="D19" i="26"/>
  <c r="M18" i="26"/>
  <c r="F18" i="26"/>
  <c r="K16" i="26"/>
  <c r="F16" i="26"/>
  <c r="K15" i="26"/>
  <c r="F15" i="26"/>
  <c r="M14" i="26"/>
  <c r="K14" i="26"/>
  <c r="F14" i="26"/>
  <c r="K13" i="26"/>
  <c r="F13" i="26"/>
  <c r="K12" i="26"/>
  <c r="F12" i="26"/>
  <c r="F20" i="26"/>
  <c r="N9" i="26"/>
  <c r="L6" i="26"/>
  <c r="J6" i="26"/>
  <c r="E6" i="26"/>
  <c r="C6" i="26"/>
  <c r="J5" i="26"/>
  <c r="C5" i="26"/>
  <c r="F20" i="22"/>
  <c r="D20" i="22"/>
  <c r="K19" i="22"/>
  <c r="F19" i="22"/>
  <c r="D19" i="22"/>
  <c r="M18" i="22"/>
  <c r="K18" i="22"/>
  <c r="D18" i="22"/>
  <c r="D15" i="22"/>
  <c r="M14" i="22"/>
  <c r="K13" i="22"/>
  <c r="D13" i="22"/>
  <c r="M19" i="22"/>
  <c r="G12" i="22"/>
  <c r="F12" i="22"/>
  <c r="F18" i="22"/>
  <c r="D12" i="22"/>
  <c r="N9" i="22"/>
  <c r="G40" i="31"/>
  <c r="M39" i="31"/>
  <c r="G37" i="31"/>
  <c r="M36" i="31"/>
  <c r="L35" i="31"/>
  <c r="K35" i="31"/>
  <c r="M35" i="31" s="1"/>
  <c r="J35" i="31"/>
  <c r="E35" i="31"/>
  <c r="D35" i="31"/>
  <c r="F35" i="31" s="1"/>
  <c r="C35" i="31"/>
  <c r="D32" i="31"/>
  <c r="N31" i="31"/>
  <c r="N28" i="31"/>
  <c r="N22" i="31"/>
  <c r="M18" i="31"/>
  <c r="G18" i="31"/>
  <c r="M15" i="31"/>
  <c r="N13" i="31"/>
  <c r="K13" i="31"/>
  <c r="F13" i="31"/>
  <c r="G13" i="31"/>
  <c r="N12" i="31"/>
  <c r="M12" i="31"/>
  <c r="M33" i="31"/>
  <c r="F39" i="31"/>
  <c r="N11" i="31"/>
  <c r="G11" i="31"/>
  <c r="N8" i="31"/>
  <c r="G8" i="31"/>
  <c r="S34" i="8"/>
  <c r="R34" i="8"/>
  <c r="P34" i="8"/>
  <c r="P7" i="8"/>
  <c r="L6" i="8"/>
  <c r="J6" i="8"/>
  <c r="E6" i="8"/>
  <c r="C6" i="8"/>
  <c r="J5" i="8"/>
  <c r="C5" i="8"/>
  <c r="F40" i="21"/>
  <c r="L22" i="21"/>
  <c r="L21" i="21"/>
  <c r="L20" i="21"/>
  <c r="F20" i="21"/>
  <c r="L19" i="21"/>
  <c r="F19" i="21"/>
  <c r="F18" i="21"/>
  <c r="F17" i="21"/>
  <c r="L16" i="21"/>
  <c r="L15" i="21"/>
  <c r="L14" i="21"/>
  <c r="F13" i="21"/>
  <c r="F12" i="21"/>
  <c r="F11" i="21"/>
  <c r="L10" i="21"/>
  <c r="L9" i="21"/>
  <c r="L8" i="21"/>
  <c r="K6" i="21"/>
  <c r="G7" i="35" l="1"/>
  <c r="M29" i="30"/>
  <c r="E39" i="30"/>
  <c r="D18" i="31"/>
  <c r="D36" i="31"/>
  <c r="G14" i="31"/>
  <c r="G38" i="31"/>
  <c r="M14" i="31"/>
  <c r="M19" i="31"/>
  <c r="N25" i="31"/>
  <c r="K15" i="22"/>
  <c r="D33" i="31"/>
  <c r="G32" i="31"/>
  <c r="G39" i="31"/>
  <c r="N10" i="31"/>
  <c r="N15" i="31"/>
  <c r="M20" i="31"/>
  <c r="M32" i="31"/>
  <c r="K20" i="22"/>
  <c r="D16" i="26"/>
  <c r="F22" i="21"/>
  <c r="D14" i="31"/>
  <c r="G10" i="31"/>
  <c r="G15" i="31"/>
  <c r="N21" i="31"/>
  <c r="K16" i="22"/>
  <c r="N27" i="31"/>
  <c r="N14" i="31"/>
  <c r="D12" i="26"/>
  <c r="D15" i="26"/>
  <c r="K33" i="31"/>
  <c r="D39" i="31"/>
  <c r="D13" i="26"/>
  <c r="M24" i="30"/>
  <c r="M27" i="30"/>
  <c r="L33" i="35"/>
  <c r="D16" i="35"/>
  <c r="D33" i="35"/>
  <c r="C16" i="35"/>
  <c r="C16" i="30"/>
  <c r="E42" i="30"/>
  <c r="E43" i="30"/>
  <c r="M26" i="30"/>
  <c r="M12" i="35"/>
  <c r="J16" i="30"/>
  <c r="M30" i="30"/>
  <c r="M31" i="30"/>
  <c r="O31" i="30" s="1"/>
  <c r="M14" i="35"/>
  <c r="I16" i="30"/>
  <c r="M14" i="30"/>
  <c r="M11" i="35"/>
  <c r="G24" i="30"/>
  <c r="M15" i="35"/>
  <c r="M11" i="30"/>
  <c r="O11" i="30" s="1"/>
  <c r="O13" i="30"/>
  <c r="F16" i="35"/>
  <c r="G11" i="35"/>
  <c r="F33" i="35"/>
  <c r="G27" i="30"/>
  <c r="G30" i="30"/>
  <c r="I16" i="35"/>
  <c r="G12" i="35"/>
  <c r="G13" i="35"/>
  <c r="O13" i="35" s="1"/>
  <c r="G15" i="35"/>
  <c r="M24" i="35"/>
  <c r="O24" i="35" s="1"/>
  <c r="O7" i="30"/>
  <c r="E16" i="30"/>
  <c r="M12" i="30"/>
  <c r="O12" i="30" s="1"/>
  <c r="G29" i="30"/>
  <c r="M10" i="35"/>
  <c r="O10" i="35" s="1"/>
  <c r="G14" i="35"/>
  <c r="D45" i="35"/>
  <c r="E44" i="30"/>
  <c r="D40" i="30"/>
  <c r="O28" i="30"/>
  <c r="O15" i="30"/>
  <c r="F12" i="31"/>
  <c r="D15" i="31"/>
  <c r="D19" i="31"/>
  <c r="D14" i="22"/>
  <c r="M12" i="26"/>
  <c r="G12" i="31"/>
  <c r="M13" i="31"/>
  <c r="F32" i="31"/>
  <c r="G32" i="30"/>
  <c r="J16" i="35"/>
  <c r="F15" i="31"/>
  <c r="D16" i="31"/>
  <c r="K18" i="31"/>
  <c r="F19" i="31"/>
  <c r="K36" i="31"/>
  <c r="K39" i="31"/>
  <c r="M13" i="26"/>
  <c r="M19" i="26"/>
  <c r="O10" i="30"/>
  <c r="K12" i="31"/>
  <c r="M12" i="22"/>
  <c r="K15" i="31"/>
  <c r="K19" i="31"/>
  <c r="K32" i="31"/>
  <c r="F33" i="31"/>
  <c r="N12" i="22"/>
  <c r="M32" i="30"/>
  <c r="F14" i="31"/>
  <c r="K16" i="31"/>
  <c r="F18" i="31"/>
  <c r="F36" i="31"/>
  <c r="M13" i="22"/>
  <c r="K14" i="22"/>
  <c r="F15" i="22"/>
  <c r="M15" i="26"/>
  <c r="M16" i="26"/>
  <c r="F19" i="26"/>
  <c r="E37" i="30"/>
  <c r="C45" i="35"/>
  <c r="E41" i="30"/>
  <c r="D45" i="30"/>
  <c r="D40" i="35"/>
  <c r="E39" i="35"/>
  <c r="C45" i="30"/>
  <c r="C40" i="30"/>
  <c r="E38" i="35"/>
  <c r="E41" i="35"/>
  <c r="E38" i="30"/>
  <c r="C40" i="35"/>
  <c r="G26" i="30"/>
  <c r="M9" i="30"/>
  <c r="M8" i="30"/>
  <c r="M25" i="30"/>
  <c r="G16" i="30" l="1"/>
  <c r="M33" i="30"/>
  <c r="G33" i="30"/>
  <c r="O24" i="30"/>
  <c r="O27" i="30"/>
  <c r="O29" i="30"/>
  <c r="M16" i="30"/>
  <c r="O7" i="35"/>
  <c r="M16" i="35"/>
  <c r="O31" i="35"/>
  <c r="M33" i="35"/>
  <c r="O8" i="30"/>
  <c r="O14" i="30"/>
  <c r="O30" i="30"/>
  <c r="G16" i="35"/>
  <c r="D46" i="30"/>
  <c r="O25" i="30"/>
  <c r="D46" i="35"/>
  <c r="E45" i="35"/>
  <c r="O32" i="35"/>
  <c r="O14" i="35"/>
  <c r="G33" i="35"/>
  <c r="O12" i="35"/>
  <c r="O9" i="30"/>
  <c r="O15" i="35"/>
  <c r="O11" i="35"/>
  <c r="E45" i="30"/>
  <c r="O32" i="30"/>
  <c r="C46" i="30"/>
  <c r="E40" i="30"/>
  <c r="E40" i="35"/>
  <c r="C46" i="35"/>
  <c r="O26" i="30"/>
  <c r="O16" i="35" l="1"/>
  <c r="O16" i="30"/>
  <c r="O33" i="35"/>
  <c r="E46" i="35"/>
  <c r="O33" i="30"/>
  <c r="E46" i="30"/>
  <c r="M26" i="35" l="1"/>
  <c r="O26" i="35" s="1"/>
  <c r="M9" i="35"/>
  <c r="M8" i="35"/>
  <c r="G9" i="35"/>
  <c r="O8" i="35" l="1"/>
  <c r="O9" i="35"/>
</calcChain>
</file>

<file path=xl/sharedStrings.xml><?xml version="1.0" encoding="utf-8"?>
<sst xmlns="http://schemas.openxmlformats.org/spreadsheetml/2006/main" count="552" uniqueCount="267">
  <si>
    <t>Total revenues</t>
  </si>
  <si>
    <t>Cost of sales</t>
  </si>
  <si>
    <t>Gross profit</t>
  </si>
  <si>
    <t>% of rev.</t>
  </si>
  <si>
    <t>Depreciation</t>
  </si>
  <si>
    <t>CAPEX</t>
  </si>
  <si>
    <t>Administrative expenses</t>
  </si>
  <si>
    <t>Selling expenses</t>
  </si>
  <si>
    <t>Results of Operations</t>
  </si>
  <si>
    <t>Millions of Pesos</t>
  </si>
  <si>
    <t>Income from operations</t>
  </si>
  <si>
    <t>% of Total Debt</t>
  </si>
  <si>
    <t>South America</t>
  </si>
  <si>
    <t>Information of OXXO Stores</t>
  </si>
  <si>
    <t>Total stores</t>
  </si>
  <si>
    <t>Amortization &amp; other non-cash charges</t>
  </si>
  <si>
    <t xml:space="preserve">   Total debt = short-term bank loans + current maturities of long-term debt + long-term bank loans. </t>
  </si>
  <si>
    <t>% Var.</t>
  </si>
  <si>
    <t>Net new convenience stores:</t>
  </si>
  <si>
    <t>Other operating expenses (income), net</t>
  </si>
  <si>
    <t>Operative cash flow</t>
  </si>
  <si>
    <t>End-of-period Exchange Rates</t>
  </si>
  <si>
    <t>Year-to-date</t>
  </si>
  <si>
    <t>Last-twelve-months</t>
  </si>
  <si>
    <t xml:space="preserve">vs. Last quarter </t>
  </si>
  <si>
    <t>Interest expense</t>
  </si>
  <si>
    <r>
      <rPr>
        <vertAlign val="superscript"/>
        <sz val="7"/>
        <color indexed="8"/>
        <rFont val="Calibri"/>
        <family val="2"/>
        <scheme val="minor"/>
      </rPr>
      <t>(1)</t>
    </r>
    <r>
      <rPr>
        <sz val="7"/>
        <color indexed="8"/>
        <rFont val="Calibri"/>
        <family val="2"/>
        <scheme val="minor"/>
      </rPr>
      <t xml:space="preserve"> Other operating expenses (income), net = other operating expenses (income) +(-) equity method from operated associates.</t>
    </r>
  </si>
  <si>
    <r>
      <rPr>
        <vertAlign val="superscript"/>
        <sz val="7"/>
        <color indexed="8"/>
        <rFont val="Calibri"/>
        <family val="2"/>
        <scheme val="minor"/>
      </rPr>
      <t>(2)</t>
    </r>
    <r>
      <rPr>
        <sz val="7"/>
        <color indexed="8"/>
        <rFont val="Calibri"/>
        <family val="2"/>
        <scheme val="minor"/>
      </rPr>
      <t xml:space="preserve"> Income from operations = gross profit - administrative and selling expenses  - other operating expenses (income), net.</t>
    </r>
  </si>
  <si>
    <r>
      <t>(3)</t>
    </r>
    <r>
      <rPr>
        <sz val="7"/>
        <color indexed="8"/>
        <rFont val="Calibri"/>
        <family val="2"/>
        <scheme val="minor"/>
      </rPr>
      <t xml:space="preserve"> Mainly represents the equity method participation in Heineken´s results, net.</t>
    </r>
  </si>
  <si>
    <r>
      <t>(4)</t>
    </r>
    <r>
      <rPr>
        <sz val="7"/>
        <color indexed="8"/>
        <rFont val="Calibri"/>
        <family val="2"/>
        <scheme val="minor"/>
      </rPr>
      <t xml:space="preserve"> Total current assets / total current liabilities.</t>
    </r>
  </si>
  <si>
    <r>
      <t>(5)</t>
    </r>
    <r>
      <rPr>
        <sz val="7"/>
        <color indexed="8"/>
        <rFont val="Calibri"/>
        <family val="2"/>
        <scheme val="minor"/>
      </rPr>
      <t xml:space="preserve"> Income from operations + depreciation + amortization &amp; other / interest expense, net.</t>
    </r>
  </si>
  <si>
    <r>
      <t>(6)</t>
    </r>
    <r>
      <rPr>
        <sz val="7"/>
        <color indexed="8"/>
        <rFont val="Calibri"/>
        <family val="2"/>
        <scheme val="minor"/>
      </rPr>
      <t xml:space="preserve">  Total liabilities / total stockholders' equity.</t>
    </r>
  </si>
  <si>
    <r>
      <t>(7)</t>
    </r>
    <r>
      <rPr>
        <sz val="7"/>
        <color indexed="8"/>
        <rFont val="Calibri"/>
        <family val="2"/>
        <scheme val="minor"/>
      </rPr>
      <t xml:space="preserve"> Total debt / long-term debt + stockholders' equity.</t>
    </r>
  </si>
  <si>
    <r>
      <t>% Org.</t>
    </r>
    <r>
      <rPr>
        <b/>
        <vertAlign val="superscript"/>
        <sz val="8"/>
        <color rgb="FF850026"/>
        <rFont val="Calibri"/>
        <family val="2"/>
        <scheme val="minor"/>
      </rPr>
      <t>(A)</t>
    </r>
  </si>
  <si>
    <t>Sales (thousands of pesos)</t>
  </si>
  <si>
    <t>Ticket (pesos)</t>
  </si>
  <si>
    <t>Traffic (thousands of transactions)</t>
  </si>
  <si>
    <t>Interest expense, net</t>
  </si>
  <si>
    <t>Foreign exchange loss (gain)</t>
  </si>
  <si>
    <t>Interest income</t>
  </si>
  <si>
    <r>
      <t xml:space="preserve">Same-store data: </t>
    </r>
    <r>
      <rPr>
        <vertAlign val="superscript"/>
        <sz val="8"/>
        <color indexed="8"/>
        <rFont val="Calibri"/>
        <family val="2"/>
        <scheme val="minor"/>
      </rPr>
      <t>(1)</t>
    </r>
  </si>
  <si>
    <r>
      <t>(1)</t>
    </r>
    <r>
      <rPr>
        <sz val="7"/>
        <rFont val="Calibri"/>
        <family val="2"/>
        <scheme val="minor"/>
      </rPr>
      <t xml:space="preserve"> Monthly average information per store, considering same stores with more than twelve months of operations, income from services are included.</t>
    </r>
  </si>
  <si>
    <r>
      <t>FEMSA Comercio - Retail Division</t>
    </r>
    <r>
      <rPr>
        <b/>
        <vertAlign val="superscript"/>
        <sz val="8"/>
        <color theme="0"/>
        <rFont val="Calibri"/>
        <family val="2"/>
        <scheme val="minor"/>
      </rPr>
      <t xml:space="preserve"> </t>
    </r>
  </si>
  <si>
    <t>U.S. Dollars</t>
  </si>
  <si>
    <r>
      <t xml:space="preserve">(A) </t>
    </r>
    <r>
      <rPr>
        <sz val="7.7"/>
        <rFont val="Calibri"/>
        <family val="2"/>
      </rPr>
      <t xml:space="preserve"> </t>
    </r>
    <r>
      <rPr>
        <sz val="7"/>
        <rFont val="Calibri"/>
        <family val="2"/>
      </rPr>
      <t>Organic basis (% Org.) Excludes the effects of significant mergers and acquisitions in the last twelve month</t>
    </r>
  </si>
  <si>
    <r>
      <rPr>
        <vertAlign val="superscript"/>
        <sz val="7"/>
        <rFont val="Calibri"/>
        <family val="2"/>
        <scheme val="minor"/>
      </rPr>
      <t>(B)</t>
    </r>
    <r>
      <rPr>
        <sz val="7"/>
        <rFont val="Calibri"/>
        <family val="2"/>
        <scheme val="minor"/>
      </rPr>
      <t xml:space="preserve">  Organic basis (% Org.) Excludes the effects of significant mergers and acquisitions in the last twelve month and the results of Coca-Cola FEMSA Venezuela in 2017. </t>
    </r>
  </si>
  <si>
    <r>
      <rPr>
        <vertAlign val="superscript"/>
        <sz val="7"/>
        <rFont val="Calibri"/>
        <family val="2"/>
        <scheme val="minor"/>
      </rPr>
      <t>(A)</t>
    </r>
    <r>
      <rPr>
        <sz val="7"/>
        <rFont val="Calibri"/>
        <family val="2"/>
        <scheme val="minor"/>
      </rPr>
      <t xml:space="preserve">  The Philippines is presented as a discontinued operation as of January 1, 2018, and the consolidated income statements presented herein are re-presented as if the Philippines had been discontinued from February 2017, date of the consolidation </t>
    </r>
  </si>
  <si>
    <t xml:space="preserve">of said operation. </t>
  </si>
  <si>
    <t>Mexican Pesos</t>
  </si>
  <si>
    <t>Colombian Pesos</t>
  </si>
  <si>
    <t>Brazilian Reals</t>
  </si>
  <si>
    <t xml:space="preserve">Currency </t>
  </si>
  <si>
    <t>Debt Maturity Profile</t>
  </si>
  <si>
    <t>FY 2018</t>
  </si>
  <si>
    <t>Δ%</t>
  </si>
  <si>
    <t>Total Revenues</t>
  </si>
  <si>
    <t xml:space="preserve">Gross Profit </t>
  </si>
  <si>
    <t>Operating Income</t>
  </si>
  <si>
    <t>Consolidated</t>
  </si>
  <si>
    <t xml:space="preserve"> </t>
  </si>
  <si>
    <t>Expressed in millions of Mexican pesos</t>
  </si>
  <si>
    <t>Operating income</t>
  </si>
  <si>
    <t>Change vs. same period of last year</t>
  </si>
  <si>
    <t>Sparkling</t>
  </si>
  <si>
    <t>Stills</t>
  </si>
  <si>
    <t>Total</t>
  </si>
  <si>
    <t>Volume</t>
  </si>
  <si>
    <t>TOTAL</t>
  </si>
  <si>
    <t xml:space="preserve">Transactions </t>
  </si>
  <si>
    <t>Average Rate</t>
  </si>
  <si>
    <t>Total Debt</t>
  </si>
  <si>
    <t>Revenues</t>
  </si>
  <si>
    <t>Expressed in million Mexican Pesos</t>
  </si>
  <si>
    <r>
      <t xml:space="preserve">Water </t>
    </r>
    <r>
      <rPr>
        <vertAlign val="superscript"/>
        <sz val="10.5"/>
        <color rgb="FFC00000"/>
        <rFont val="Calibri"/>
        <family val="2"/>
        <scheme val="minor"/>
      </rPr>
      <t>(1)</t>
    </r>
  </si>
  <si>
    <r>
      <t xml:space="preserve">Bulk </t>
    </r>
    <r>
      <rPr>
        <vertAlign val="superscript"/>
        <sz val="10.5"/>
        <color rgb="FFC00000"/>
        <rFont val="Calibri"/>
        <family val="2"/>
        <scheme val="minor"/>
      </rPr>
      <t>(2)</t>
    </r>
  </si>
  <si>
    <t>YoY</t>
  </si>
  <si>
    <t xml:space="preserve">Average price per unit case </t>
  </si>
  <si>
    <t>NA</t>
  </si>
  <si>
    <t>Mexico &amp; Central America</t>
  </si>
  <si>
    <t xml:space="preserve">MEXICO &amp; CENTRAL AMERICA DIVISION RESULTS </t>
  </si>
  <si>
    <t>Δ %</t>
  </si>
  <si>
    <r>
      <rPr>
        <i/>
        <vertAlign val="superscript"/>
        <sz val="9"/>
        <color theme="1"/>
        <rFont val="Calibri"/>
        <family val="2"/>
        <scheme val="minor"/>
      </rPr>
      <t>(1)</t>
    </r>
    <r>
      <rPr>
        <i/>
        <sz val="9"/>
        <color theme="1"/>
        <rFont val="Calibri"/>
        <family val="2"/>
        <scheme val="minor"/>
      </rPr>
      <t xml:space="preserve"> Excludes water presentations larger than 5.0 Lt ; includes flavored water</t>
    </r>
  </si>
  <si>
    <r>
      <rPr>
        <i/>
        <vertAlign val="superscript"/>
        <sz val="9"/>
        <color theme="1"/>
        <rFont val="Calibri"/>
        <family val="2"/>
        <scheme val="minor"/>
      </rPr>
      <t>(2)</t>
    </r>
    <r>
      <rPr>
        <i/>
        <sz val="9"/>
        <color theme="1"/>
        <rFont val="Calibri"/>
        <family val="2"/>
        <scheme val="minor"/>
      </rPr>
      <t xml:space="preserve"> Bulk Water  = Still bottled water in 5.0, 19.0 and 20.0 - liter packaging presentations; includes flavored water</t>
    </r>
  </si>
  <si>
    <r>
      <t xml:space="preserve">FY 2017 </t>
    </r>
    <r>
      <rPr>
        <b/>
        <vertAlign val="superscript"/>
        <sz val="10.5"/>
        <color rgb="FF393943"/>
        <rFont val="Calibri"/>
        <family val="2"/>
        <scheme val="minor"/>
      </rPr>
      <t>(3)</t>
    </r>
  </si>
  <si>
    <r>
      <rPr>
        <i/>
        <vertAlign val="superscript"/>
        <sz val="9"/>
        <color theme="1"/>
        <rFont val="Calibri"/>
        <family val="2"/>
        <scheme val="minor"/>
      </rPr>
      <t>(3)</t>
    </r>
    <r>
      <rPr>
        <i/>
        <sz val="9"/>
        <color theme="1"/>
        <rFont val="Calibri"/>
        <family val="2"/>
        <scheme val="minor"/>
      </rPr>
      <t xml:space="preserve"> Volume, transactions and revenues for FY 2017 are re-presented excluding the Philippines.</t>
    </r>
  </si>
  <si>
    <r>
      <rPr>
        <i/>
        <vertAlign val="superscript"/>
        <sz val="9"/>
        <color theme="1"/>
        <rFont val="Calibri"/>
        <family val="2"/>
        <scheme val="minor"/>
      </rPr>
      <t>(4)</t>
    </r>
    <r>
      <rPr>
        <i/>
        <sz val="9"/>
        <color theme="1"/>
        <rFont val="Calibri"/>
        <family val="2"/>
        <scheme val="minor"/>
      </rPr>
      <t xml:space="preserve"> Brazil includes beer revenues of Ps. 13,848.5 million for 2018 and Ps. 12,608.1million for the same period of the previous year. </t>
    </r>
  </si>
  <si>
    <r>
      <t>(1)</t>
    </r>
    <r>
      <rPr>
        <sz val="8"/>
        <color indexed="63"/>
        <rFont val="Calibri"/>
        <family val="2"/>
        <scheme val="minor"/>
      </rPr>
      <t xml:space="preserve"> Except volume and average price per unit case figures.</t>
    </r>
  </si>
  <si>
    <r>
      <t>(2)</t>
    </r>
    <r>
      <rPr>
        <sz val="8"/>
        <color indexed="63"/>
        <rFont val="Calibri"/>
        <family val="2"/>
        <scheme val="minor"/>
      </rPr>
      <t xml:space="preserve"> </t>
    </r>
    <r>
      <rPr>
        <b/>
        <sz val="8"/>
        <color indexed="63"/>
        <rFont val="Calibri"/>
        <family val="2"/>
        <scheme val="minor"/>
      </rPr>
      <t>Quarter information:</t>
    </r>
    <r>
      <rPr>
        <sz val="8"/>
        <color indexed="63"/>
        <rFont val="Calibri"/>
        <family val="2"/>
        <scheme val="minor"/>
      </rPr>
      <t xml:space="preserve"> Includes total revenues of Ps. 20,921  million from our Mexican operation for the fourht quarter of 2018 and 20,044 for the same period of the previous year</t>
    </r>
  </si>
  <si>
    <r>
      <t>(2)</t>
    </r>
    <r>
      <rPr>
        <sz val="8"/>
        <color indexed="63"/>
        <rFont val="Calibri"/>
        <family val="2"/>
        <scheme val="minor"/>
      </rPr>
      <t xml:space="preserve"> A</t>
    </r>
    <r>
      <rPr>
        <b/>
        <sz val="8"/>
        <color indexed="63"/>
        <rFont val="Calibri"/>
        <family val="2"/>
        <scheme val="minor"/>
      </rPr>
      <t>ccumulated information:</t>
    </r>
    <r>
      <rPr>
        <sz val="8"/>
        <color indexed="63"/>
        <rFont val="Calibri"/>
        <family val="2"/>
        <scheme val="minor"/>
      </rPr>
      <t xml:space="preserve"> Includes total revenues of Ps. 84,352 million from our Mexican operation for the full year 2018 and 79,850 for the same period of the previous year</t>
    </r>
  </si>
  <si>
    <r>
      <t>(3)</t>
    </r>
    <r>
      <rPr>
        <sz val="8"/>
        <color indexed="63"/>
        <rFont val="Calibri"/>
        <family val="2"/>
        <scheme val="minor"/>
      </rPr>
      <t xml:space="preserve"> Includes equity method for jugos del Valle, Estrella azul, among others.</t>
    </r>
  </si>
  <si>
    <r>
      <t>(4)</t>
    </r>
    <r>
      <rPr>
        <sz val="8"/>
        <color indexed="63"/>
        <rFont val="Calibri"/>
        <family val="2"/>
        <scheme val="minor"/>
      </rPr>
      <t xml:space="preserve"> The operating income and operative cash flow lines are presented as non-gaap measures for the convenience of the reader.</t>
    </r>
  </si>
  <si>
    <r>
      <t>(5)</t>
    </r>
    <r>
      <rPr>
        <sz val="8"/>
        <color indexed="63"/>
        <rFont val="Calibri"/>
        <family val="2"/>
        <scheme val="minor"/>
      </rPr>
      <t xml:space="preserve"> Operative cash flow = operating income + depreciation, amortization &amp; other operative non-cash charges.</t>
    </r>
  </si>
  <si>
    <r>
      <t>(8)</t>
    </r>
    <r>
      <rPr>
        <sz val="8"/>
        <color indexed="63"/>
        <rFont val="Calibri"/>
        <family val="2"/>
        <scheme val="minor"/>
      </rPr>
      <t xml:space="preserve"> Comparable means, with respect to a year-over-year comparison, the change in a given measure excluding the effects of (i) mergers, acquisitions and divestitures,  (ii) translation effects resulting from exchange rate movements (iii) the results of hyperinflationary economies in both periods, and (iv).</t>
    </r>
  </si>
  <si>
    <r>
      <t>(2)</t>
    </r>
    <r>
      <rPr>
        <sz val="8"/>
        <color indexed="63"/>
        <rFont val="Calibri"/>
        <family val="2"/>
        <scheme val="minor"/>
      </rPr>
      <t xml:space="preserve"> Sales volume and average price per unit case exclude beer results.</t>
    </r>
  </si>
  <si>
    <r>
      <t xml:space="preserve">(3) </t>
    </r>
    <r>
      <rPr>
        <b/>
        <sz val="8"/>
        <color indexed="63"/>
        <rFont val="Calibri"/>
        <family val="2"/>
        <scheme val="minor"/>
      </rPr>
      <t>Quarter information:</t>
    </r>
    <r>
      <rPr>
        <sz val="8"/>
        <color indexed="63"/>
        <rFont val="Calibri"/>
        <family val="2"/>
        <scheme val="minor"/>
      </rPr>
      <t xml:space="preserve"> Includes total revenues of Ps. 17,433 million from our Brazilian operation, Ps. 3,790 million from our Colombian operation, and Ps. 2,381 million from our Argentine operation for the fourth quarter of 2018; and Ps. 17,017 million from our Brazilian operation, Ps. 3,708 from our Colombian operation, and Ps. 4,290 million from our Argentine operation for the same period of the previous year. Total Revenues includes Beer revenues in Brazil of Ps. 4,491 million for the fourth quarter of 2018 and Ps.  3,913 million for the same period of the previous year.</t>
    </r>
  </si>
  <si>
    <r>
      <t xml:space="preserve">(3) </t>
    </r>
    <r>
      <rPr>
        <b/>
        <sz val="8"/>
        <color indexed="63"/>
        <rFont val="Calibri"/>
        <family val="2"/>
        <scheme val="minor"/>
      </rPr>
      <t>Full year information:</t>
    </r>
    <r>
      <rPr>
        <sz val="8"/>
        <color indexed="63"/>
        <rFont val="Calibri"/>
        <family val="2"/>
        <scheme val="minor"/>
      </rPr>
      <t xml:space="preserve"> Includes total revenues of Ps. 56,523 million from our Brazilian operation, Ps. 14,580 million from our Colombian operation, and Ps. 9,152 million from our Argentine operation for the period of 2018; and Ps. 56,518 million from our Brazilian operation, Ps. 14,222 from our Colombian operation, and Ps. 13,869 million from our Argentine operation for the same period of the previous year. Total Revenues includes Beer revenues in Brazil of Ps. 13,849 million for the full year 2018 and Ps. 12,608 million for the same period of the previous year.</t>
    </r>
  </si>
  <si>
    <r>
      <t>(4)</t>
    </r>
    <r>
      <rPr>
        <sz val="8"/>
        <color indexed="63"/>
        <rFont val="Calibri"/>
        <family val="2"/>
        <scheme val="minor"/>
      </rPr>
      <t xml:space="preserve"> Includes equity method in Leao Alimentos, Verde Campo, among others.</t>
    </r>
  </si>
  <si>
    <r>
      <t>(5)</t>
    </r>
    <r>
      <rPr>
        <sz val="8"/>
        <color indexed="63"/>
        <rFont val="Calibri"/>
        <family val="2"/>
        <scheme val="minor"/>
      </rPr>
      <t xml:space="preserve"> The operating income and operative cash flow lines are presented as non-gaap measures for the convenience of the reader.</t>
    </r>
  </si>
  <si>
    <r>
      <t>(6)</t>
    </r>
    <r>
      <rPr>
        <sz val="8"/>
        <color indexed="63"/>
        <rFont val="Calibri"/>
        <family val="2"/>
        <scheme val="minor"/>
      </rPr>
      <t xml:space="preserve"> Operative cash flow = operating income + depreciation, amortization &amp; other operative non-cash charges.</t>
    </r>
  </si>
  <si>
    <r>
      <t>(7)</t>
    </r>
    <r>
      <rPr>
        <sz val="8"/>
        <color indexed="63"/>
        <rFont val="Calibri"/>
        <family val="2"/>
        <scheme val="minor"/>
      </rPr>
      <t xml:space="preserve"> Comparable means, with respect to a year-over-year comparison, the change in a given measure excluding the effects of (i) mergers, acquisitions and divestitures,  (ii) translation effects resulting from exchange rate movements (iii) the results of hyperinflationary economies in both periods, and (iv).</t>
    </r>
  </si>
  <si>
    <t>CONSOLIDATED BALANCE SHEET</t>
  </si>
  <si>
    <t>COCA-COLA FEMSA</t>
  </si>
  <si>
    <t>Assets</t>
  </si>
  <si>
    <t>Liabilities &amp; Equity</t>
  </si>
  <si>
    <t>Debt Mix</t>
  </si>
  <si>
    <t xml:space="preserve">MEXICO &amp; CENTRAL AMERICA DIVISION </t>
  </si>
  <si>
    <t>SOUTH AMERICA DIVISION</t>
  </si>
  <si>
    <t>% of Rev.</t>
  </si>
  <si>
    <t>RESULTS OF OPERATIONS</t>
  </si>
  <si>
    <t>MACROECONOMIC INFORMATION</t>
  </si>
  <si>
    <t>Quarterly Exchange Rate                                             (Local Currency per USD)</t>
  </si>
  <si>
    <t>Closing Exchange Rate                                         (Local Currency per USD)</t>
  </si>
  <si>
    <t>Closing Exchange Rate                                                   (Local Currency per USD)</t>
  </si>
  <si>
    <t>FULL YEAR- VOLUME, TRANSACTIONS &amp; REVENUES</t>
  </si>
  <si>
    <t>CONSOLIDATED INCOME STATEMENT</t>
  </si>
  <si>
    <t>Panama</t>
  </si>
  <si>
    <r>
      <t xml:space="preserve">Millions of Pesos </t>
    </r>
    <r>
      <rPr>
        <b/>
        <vertAlign val="superscript"/>
        <sz val="8"/>
        <color rgb="FF393943"/>
        <rFont val="Calibri"/>
        <family val="2"/>
        <scheme val="minor"/>
      </rPr>
      <t>(1)</t>
    </r>
  </si>
  <si>
    <t>LTM</t>
  </si>
  <si>
    <t>Net revenues</t>
  </si>
  <si>
    <t>Other operating revenues</t>
  </si>
  <si>
    <t>Cost of goods sold</t>
  </si>
  <si>
    <t>Operating expenses</t>
  </si>
  <si>
    <t>Other operative expenses, net</t>
  </si>
  <si>
    <t>Other non operative expenses, net</t>
  </si>
  <si>
    <t>Market value (gain) loss on financial instruments</t>
  </si>
  <si>
    <t>Comprehensive financing result</t>
  </si>
  <si>
    <t>Income before taxes</t>
  </si>
  <si>
    <t>Income taxes</t>
  </si>
  <si>
    <t>Result of discontinued operations</t>
  </si>
  <si>
    <t>Consolidated net income</t>
  </si>
  <si>
    <t>Net income attributable to equity holders of the company</t>
  </si>
  <si>
    <t>Non-controlling interest</t>
  </si>
  <si>
    <t>Amortization and other operative non-cash charges</t>
  </si>
  <si>
    <t xml:space="preserve">SOUTH AMERICA DIVISION RESULTS </t>
  </si>
  <si>
    <r>
      <rPr>
        <i/>
        <vertAlign val="superscript"/>
        <sz val="9"/>
        <rFont val="Calibri"/>
        <family val="2"/>
        <scheme val="minor"/>
      </rPr>
      <t>(2)</t>
    </r>
    <r>
      <rPr>
        <i/>
        <sz val="9"/>
        <rFont val="Calibri"/>
        <family val="2"/>
        <scheme val="minor"/>
      </rPr>
      <t xml:space="preserve"> Average exchange rate for each period computed with the average exchange rate of each month.</t>
    </r>
  </si>
  <si>
    <t>Equity</t>
  </si>
  <si>
    <t xml:space="preserve">Volume </t>
  </si>
  <si>
    <t xml:space="preserve">Transactions  </t>
  </si>
  <si>
    <t>Water</t>
  </si>
  <si>
    <t xml:space="preserve">Water </t>
  </si>
  <si>
    <r>
      <t>Operative equity method (gain) loss in associates</t>
    </r>
    <r>
      <rPr>
        <sz val="10"/>
        <color indexed="8"/>
        <rFont val="Calibri"/>
        <family val="2"/>
        <scheme val="minor"/>
      </rPr>
      <t xml:space="preserve"> </t>
    </r>
    <r>
      <rPr>
        <vertAlign val="superscript"/>
        <sz val="10"/>
        <color indexed="8"/>
        <rFont val="Calibri"/>
        <family val="2"/>
        <scheme val="minor"/>
      </rPr>
      <t>(3)</t>
    </r>
  </si>
  <si>
    <t xml:space="preserve">Transactions (million transactions) </t>
  </si>
  <si>
    <r>
      <t>Volume (million unit cases)</t>
    </r>
    <r>
      <rPr>
        <b/>
        <vertAlign val="superscript"/>
        <sz val="9"/>
        <color indexed="8"/>
        <rFont val="Calibri"/>
        <family val="2"/>
        <scheme val="minor"/>
      </rPr>
      <t xml:space="preserve"> </t>
    </r>
  </si>
  <si>
    <r>
      <t>Total Revenues</t>
    </r>
    <r>
      <rPr>
        <b/>
        <vertAlign val="superscript"/>
        <sz val="9"/>
        <color indexed="8"/>
        <rFont val="Calibri"/>
        <family val="2"/>
        <scheme val="minor"/>
      </rPr>
      <t xml:space="preserve"> </t>
    </r>
    <r>
      <rPr>
        <b/>
        <vertAlign val="superscript"/>
        <sz val="10"/>
        <color indexed="8"/>
        <rFont val="Calibri"/>
        <family val="2"/>
        <scheme val="minor"/>
      </rPr>
      <t>(2)</t>
    </r>
  </si>
  <si>
    <r>
      <t>Volume (million unit cases)</t>
    </r>
    <r>
      <rPr>
        <b/>
        <vertAlign val="superscript"/>
        <sz val="8"/>
        <color indexed="8"/>
        <rFont val="Calibri"/>
        <family val="2"/>
        <scheme val="minor"/>
      </rPr>
      <t xml:space="preserve"> </t>
    </r>
  </si>
  <si>
    <r>
      <t xml:space="preserve">Total revenues </t>
    </r>
    <r>
      <rPr>
        <b/>
        <vertAlign val="superscript"/>
        <sz val="8"/>
        <color indexed="8"/>
        <rFont val="Calibri"/>
        <family val="2"/>
        <scheme val="minor"/>
      </rPr>
      <t>(2)</t>
    </r>
  </si>
  <si>
    <r>
      <t>Operative equity method (gain) loss in associates</t>
    </r>
    <r>
      <rPr>
        <vertAlign val="superscript"/>
        <sz val="8"/>
        <color indexed="8"/>
        <rFont val="Calibri"/>
        <family val="2"/>
        <scheme val="minor"/>
      </rPr>
      <t>(3)</t>
    </r>
  </si>
  <si>
    <t>Majority Net Income</t>
  </si>
  <si>
    <r>
      <t xml:space="preserve">% Total Debt </t>
    </r>
    <r>
      <rPr>
        <i/>
        <vertAlign val="superscript"/>
        <sz val="12"/>
        <rFont val="Calibri"/>
        <family val="2"/>
        <scheme val="minor"/>
      </rPr>
      <t xml:space="preserve">(1) </t>
    </r>
  </si>
  <si>
    <r>
      <t xml:space="preserve">% Interest Rate Floating </t>
    </r>
    <r>
      <rPr>
        <i/>
        <vertAlign val="superscript"/>
        <sz val="12"/>
        <rFont val="Calibri"/>
        <family val="2"/>
        <scheme val="minor"/>
      </rPr>
      <t>(1) (2)</t>
    </r>
  </si>
  <si>
    <r>
      <t xml:space="preserve">Net debt including effect of hedges </t>
    </r>
    <r>
      <rPr>
        <vertAlign val="superscript"/>
        <sz val="12"/>
        <color rgb="FF000000"/>
        <rFont val="Calibri"/>
        <family val="2"/>
        <scheme val="minor"/>
      </rPr>
      <t>(1)(3)</t>
    </r>
  </si>
  <si>
    <r>
      <t xml:space="preserve">Capitalization </t>
    </r>
    <r>
      <rPr>
        <vertAlign val="superscript"/>
        <sz val="12"/>
        <rFont val="Calibri"/>
        <family val="2"/>
        <scheme val="minor"/>
      </rPr>
      <t>(2)</t>
    </r>
  </si>
  <si>
    <r>
      <rPr>
        <i/>
        <vertAlign val="superscript"/>
        <sz val="12"/>
        <rFont val="Calibri"/>
        <family val="2"/>
        <scheme val="minor"/>
      </rPr>
      <t>(1)</t>
    </r>
    <r>
      <rPr>
        <i/>
        <sz val="12"/>
        <rFont val="Calibri"/>
        <family val="2"/>
        <scheme val="minor"/>
      </rPr>
      <t xml:space="preserve"> Net debt = total debt - cash</t>
    </r>
  </si>
  <si>
    <r>
      <t xml:space="preserve">Water </t>
    </r>
    <r>
      <rPr>
        <vertAlign val="superscript"/>
        <sz val="12"/>
        <color rgb="FFC00000"/>
        <rFont val="Calibri"/>
        <family val="2"/>
        <scheme val="minor"/>
      </rPr>
      <t>(1)</t>
    </r>
  </si>
  <si>
    <r>
      <t xml:space="preserve">Bulk </t>
    </r>
    <r>
      <rPr>
        <vertAlign val="superscript"/>
        <sz val="12"/>
        <color rgb="FFC00000"/>
        <rFont val="Calibri"/>
        <family val="2"/>
        <scheme val="minor"/>
      </rPr>
      <t>(2)</t>
    </r>
  </si>
  <si>
    <r>
      <rPr>
        <i/>
        <vertAlign val="superscript"/>
        <sz val="10"/>
        <color theme="1"/>
        <rFont val="Calibri"/>
        <family val="2"/>
        <scheme val="minor"/>
      </rPr>
      <t>(1)</t>
    </r>
    <r>
      <rPr>
        <i/>
        <sz val="10"/>
        <color theme="1"/>
        <rFont val="Calibri"/>
        <family val="2"/>
        <scheme val="minor"/>
      </rPr>
      <t xml:space="preserve"> Excludes water presentations larger than 5.0 Lt ; includes flavored water.</t>
    </r>
  </si>
  <si>
    <r>
      <rPr>
        <i/>
        <vertAlign val="superscript"/>
        <sz val="10"/>
        <color theme="1"/>
        <rFont val="Calibri"/>
        <family val="2"/>
        <scheme val="minor"/>
      </rPr>
      <t>(2)</t>
    </r>
    <r>
      <rPr>
        <i/>
        <sz val="10"/>
        <color theme="1"/>
        <rFont val="Calibri"/>
        <family val="2"/>
        <scheme val="minor"/>
      </rPr>
      <t xml:space="preserve"> Bulk Water  = Still bottled water in 5.0, 19.0 and 20.0 - liter packaging presentations; includes flavored water</t>
    </r>
  </si>
  <si>
    <t>Δ% Reported</t>
  </si>
  <si>
    <t>Financial Ratios</t>
  </si>
  <si>
    <t>QUARTERLY- VOLUME, TRANSACTIONS &amp; REVENUES</t>
  </si>
  <si>
    <r>
      <rPr>
        <i/>
        <vertAlign val="superscript"/>
        <sz val="9"/>
        <color theme="1"/>
        <rFont val="Calibri"/>
        <family val="2"/>
        <scheme val="minor"/>
      </rPr>
      <t>(1)</t>
    </r>
    <r>
      <rPr>
        <i/>
        <sz val="9"/>
        <color theme="1"/>
        <rFont val="Calibri"/>
        <family val="2"/>
        <scheme val="minor"/>
      </rPr>
      <t xml:space="preserve"> Source: inflation estimated by the company based on historic publications from the Central Bank of each country.</t>
    </r>
  </si>
  <si>
    <t>México</t>
  </si>
  <si>
    <t>Colombia</t>
  </si>
  <si>
    <t>Brasil</t>
  </si>
  <si>
    <t>Current Assets</t>
  </si>
  <si>
    <t>Intangible assets and other assets</t>
  </si>
  <si>
    <t>Current Liabilities</t>
  </si>
  <si>
    <t>Non-Current Assets</t>
  </si>
  <si>
    <t>Non-Current Liabilities</t>
  </si>
  <si>
    <r>
      <rPr>
        <b/>
        <sz val="10"/>
        <color indexed="8"/>
        <rFont val="Calibri"/>
        <family val="2"/>
        <scheme val="minor"/>
      </rPr>
      <t>Operating income</t>
    </r>
    <r>
      <rPr>
        <vertAlign val="superscript"/>
        <sz val="10"/>
        <color indexed="8"/>
        <rFont val="Calibri"/>
        <family val="2"/>
        <scheme val="minor"/>
      </rPr>
      <t xml:space="preserve"> (4)</t>
    </r>
  </si>
  <si>
    <r>
      <rPr>
        <b/>
        <sz val="10"/>
        <color indexed="8"/>
        <rFont val="Calibri"/>
        <family val="2"/>
        <scheme val="minor"/>
      </rPr>
      <t>Operating income</t>
    </r>
    <r>
      <rPr>
        <b/>
        <vertAlign val="superscript"/>
        <sz val="10"/>
        <color indexed="8"/>
        <rFont val="Calibri"/>
        <family val="2"/>
        <scheme val="minor"/>
      </rPr>
      <t xml:space="preserve"> (4)</t>
    </r>
  </si>
  <si>
    <t>Loss (gain) on monetary position in inflationary subsidiaries</t>
  </si>
  <si>
    <r>
      <t xml:space="preserve">Comparable </t>
    </r>
    <r>
      <rPr>
        <b/>
        <vertAlign val="superscript"/>
        <sz val="10"/>
        <color theme="1"/>
        <rFont val="Calibri"/>
        <family val="2"/>
        <scheme val="minor"/>
      </rPr>
      <t>(2)</t>
    </r>
  </si>
  <si>
    <t>As Reported</t>
  </si>
  <si>
    <r>
      <t>Comparable</t>
    </r>
    <r>
      <rPr>
        <b/>
        <vertAlign val="superscript"/>
        <sz val="10"/>
        <color theme="0"/>
        <rFont val="Calibri"/>
        <family val="2"/>
        <scheme val="minor"/>
      </rPr>
      <t xml:space="preserve"> (1)</t>
    </r>
  </si>
  <si>
    <r>
      <t xml:space="preserve">Operating income </t>
    </r>
    <r>
      <rPr>
        <vertAlign val="superscript"/>
        <sz val="8"/>
        <color indexed="8"/>
        <rFont val="Calibri"/>
        <family val="2"/>
        <scheme val="minor"/>
      </rPr>
      <t>(5)</t>
    </r>
  </si>
  <si>
    <r>
      <t xml:space="preserve">Non Operative equity method (gain) loss in associates </t>
    </r>
    <r>
      <rPr>
        <vertAlign val="superscript"/>
        <sz val="8"/>
        <color indexed="8"/>
        <rFont val="Calibri"/>
        <family val="2"/>
        <scheme val="minor"/>
      </rPr>
      <t>(4)</t>
    </r>
  </si>
  <si>
    <r>
      <t xml:space="preserve">Operating income </t>
    </r>
    <r>
      <rPr>
        <b/>
        <vertAlign val="superscript"/>
        <sz val="8"/>
        <color indexed="8"/>
        <rFont val="Calibri"/>
        <family val="2"/>
        <scheme val="minor"/>
      </rPr>
      <t>(5)</t>
    </r>
  </si>
  <si>
    <r>
      <t xml:space="preserve">Brazil </t>
    </r>
    <r>
      <rPr>
        <vertAlign val="superscript"/>
        <sz val="12"/>
        <rFont val="Calibri"/>
        <family val="2"/>
        <scheme val="minor"/>
      </rPr>
      <t>(4)</t>
    </r>
  </si>
  <si>
    <t>Depreciation, amortization &amp; other operating non-cash charges</t>
  </si>
  <si>
    <t>Mexico</t>
  </si>
  <si>
    <t>Central America</t>
  </si>
  <si>
    <t>Mexico and Central America</t>
  </si>
  <si>
    <t>Argentina</t>
  </si>
  <si>
    <t>Uruguay</t>
  </si>
  <si>
    <t>Venezuela</t>
  </si>
  <si>
    <t xml:space="preserve"> -</t>
  </si>
  <si>
    <t>-</t>
  </si>
  <si>
    <t>Brazil</t>
  </si>
  <si>
    <t xml:space="preserve"> - </t>
  </si>
  <si>
    <t>Brazil (4)</t>
  </si>
  <si>
    <t>Cash, cash equivalents and marketable securities</t>
  </si>
  <si>
    <t>Total accounts receivable</t>
  </si>
  <si>
    <t>Inventories</t>
  </si>
  <si>
    <t>Other current assets</t>
  </si>
  <si>
    <t>Total current assets</t>
  </si>
  <si>
    <t>Property, plant and equipment</t>
  </si>
  <si>
    <t>Accumulated depreciation</t>
  </si>
  <si>
    <t>Total property, plant and equipment, net</t>
  </si>
  <si>
    <t>Right of use assets</t>
  </si>
  <si>
    <t>Investment in shares</t>
  </si>
  <si>
    <t>Other non-current assets</t>
  </si>
  <si>
    <t>Total Assets</t>
  </si>
  <si>
    <t>Short-term bank loans and notes payable</t>
  </si>
  <si>
    <t>Suppliers</t>
  </si>
  <si>
    <t>Short-term leasing Liabilities</t>
  </si>
  <si>
    <t>Other current liabilities</t>
  </si>
  <si>
    <t>Total current liabilities</t>
  </si>
  <si>
    <t>Long-term bank loans and notes payable</t>
  </si>
  <si>
    <t>Long Term Leasing Liabilities</t>
  </si>
  <si>
    <t>Other long-term liabilities</t>
  </si>
  <si>
    <t>Total liabilities</t>
  </si>
  <si>
    <t>Total controlling interest</t>
  </si>
  <si>
    <t>Total equity</t>
  </si>
  <si>
    <t>Total Liabilities and Equity</t>
  </si>
  <si>
    <t>CAM South</t>
  </si>
  <si>
    <t>Guatemala</t>
  </si>
  <si>
    <r>
      <t xml:space="preserve">Δ% Comparable </t>
    </r>
    <r>
      <rPr>
        <b/>
        <vertAlign val="superscript"/>
        <sz val="8"/>
        <color rgb="FF404040"/>
        <rFont val="Calibri"/>
        <family val="2"/>
        <scheme val="minor"/>
      </rPr>
      <t>(7)</t>
    </r>
  </si>
  <si>
    <r>
      <t xml:space="preserve">Δ% Comparable </t>
    </r>
    <r>
      <rPr>
        <b/>
        <vertAlign val="superscript"/>
        <sz val="9"/>
        <color rgb="FF404040"/>
        <rFont val="Calibri"/>
        <family val="2"/>
        <scheme val="minor"/>
      </rPr>
      <t>(6)</t>
    </r>
  </si>
  <si>
    <r>
      <t xml:space="preserve">Inflation </t>
    </r>
    <r>
      <rPr>
        <b/>
        <vertAlign val="superscript"/>
        <sz val="10"/>
        <color theme="0"/>
        <rFont val="Trebuchet MS"/>
        <family val="2"/>
      </rPr>
      <t>(1)</t>
    </r>
  </si>
  <si>
    <r>
      <t xml:space="preserve">Average Exchange Rates for each period </t>
    </r>
    <r>
      <rPr>
        <b/>
        <vertAlign val="superscript"/>
        <sz val="9"/>
        <color theme="0"/>
        <rFont val="Trebuchet MS"/>
        <family val="2"/>
      </rPr>
      <t>(2)</t>
    </r>
  </si>
  <si>
    <r>
      <rPr>
        <i/>
        <vertAlign val="superscript"/>
        <sz val="12"/>
        <rFont val="Calibri"/>
        <family val="2"/>
        <scheme val="minor"/>
      </rPr>
      <t>(2)</t>
    </r>
    <r>
      <rPr>
        <i/>
        <sz val="12"/>
        <rFont val="Calibri"/>
        <family val="2"/>
        <scheme val="minor"/>
      </rPr>
      <t xml:space="preserve"> Total debt / (total debt + shareholders' equity)</t>
    </r>
  </si>
  <si>
    <t>YTD</t>
  </si>
  <si>
    <t>YTD- VOLUME, TRANSACTIONS &amp; REVENUES</t>
  </si>
  <si>
    <r>
      <t>CAPEX</t>
    </r>
    <r>
      <rPr>
        <vertAlign val="superscript"/>
        <sz val="8"/>
        <rFont val="Calibri"/>
        <family val="2"/>
        <scheme val="minor"/>
      </rPr>
      <t>(8)</t>
    </r>
  </si>
  <si>
    <t>Year to Date Exchange Rate                                             (Local Currency per USD)</t>
  </si>
  <si>
    <t>YTD 2024</t>
  </si>
  <si>
    <r>
      <t xml:space="preserve">Adj. EBITDA </t>
    </r>
    <r>
      <rPr>
        <vertAlign val="superscript"/>
        <sz val="10"/>
        <rFont val="Calibri"/>
        <family val="2"/>
        <scheme val="minor"/>
      </rPr>
      <t>(2)</t>
    </r>
  </si>
  <si>
    <r>
      <t xml:space="preserve">Adj. EBITDA </t>
    </r>
    <r>
      <rPr>
        <vertAlign val="superscript"/>
        <sz val="10"/>
        <color rgb="FF000000"/>
        <rFont val="Calibri"/>
        <family val="2"/>
        <scheme val="minor"/>
      </rPr>
      <t>(2)</t>
    </r>
  </si>
  <si>
    <r>
      <t xml:space="preserve">Net debt including effect of hedges / Adj. EBITDA </t>
    </r>
    <r>
      <rPr>
        <vertAlign val="superscript"/>
        <sz val="12"/>
        <color rgb="FF000000"/>
        <rFont val="Calibri"/>
        <family val="2"/>
        <scheme val="minor"/>
      </rPr>
      <t>(1)(3)</t>
    </r>
  </si>
  <si>
    <r>
      <t xml:space="preserve">Adj. EBITDA/ Interest expense, net </t>
    </r>
    <r>
      <rPr>
        <vertAlign val="superscript"/>
        <sz val="12"/>
        <color rgb="FF000000"/>
        <rFont val="Calibri"/>
        <family val="2"/>
        <scheme val="minor"/>
      </rPr>
      <t>(1)</t>
    </r>
  </si>
  <si>
    <t>Adj. EBITDA &amp; CAPEX</t>
  </si>
  <si>
    <r>
      <t xml:space="preserve">Adj. EBITDA </t>
    </r>
    <r>
      <rPr>
        <b/>
        <vertAlign val="superscript"/>
        <sz val="8"/>
        <color indexed="8"/>
        <rFont val="Calibri"/>
        <family val="2"/>
        <scheme val="minor"/>
      </rPr>
      <t>(5)(6)</t>
    </r>
  </si>
  <si>
    <r>
      <t xml:space="preserve">Adj. EBITDA </t>
    </r>
    <r>
      <rPr>
        <b/>
        <vertAlign val="superscript"/>
        <sz val="10"/>
        <color indexed="8"/>
        <rFont val="Calibri"/>
        <family val="2"/>
        <scheme val="minor"/>
      </rPr>
      <t>(4)(5)</t>
    </r>
  </si>
  <si>
    <r>
      <t>Adj. EBITDA</t>
    </r>
    <r>
      <rPr>
        <sz val="10"/>
        <color indexed="8"/>
        <rFont val="Calibri"/>
        <family val="2"/>
        <scheme val="minor"/>
      </rPr>
      <t xml:space="preserve"> </t>
    </r>
    <r>
      <rPr>
        <vertAlign val="superscript"/>
        <sz val="10"/>
        <color indexed="8"/>
        <rFont val="Calibri"/>
        <family val="2"/>
        <scheme val="minor"/>
      </rPr>
      <t>(4)(5)</t>
    </r>
  </si>
  <si>
    <t>YTD 24</t>
  </si>
  <si>
    <t xml:space="preserve">Mexico </t>
  </si>
  <si>
    <r>
      <t xml:space="preserve">Brazil </t>
    </r>
    <r>
      <rPr>
        <vertAlign val="superscript"/>
        <sz val="12"/>
        <rFont val="Calibri"/>
        <family val="2"/>
        <scheme val="minor"/>
      </rPr>
      <t>(3)</t>
    </r>
  </si>
  <si>
    <r>
      <rPr>
        <i/>
        <vertAlign val="superscript"/>
        <sz val="10"/>
        <color theme="1"/>
        <rFont val="Calibri"/>
        <family val="2"/>
        <scheme val="minor"/>
      </rPr>
      <t>(3)</t>
    </r>
    <r>
      <rPr>
        <i/>
        <sz val="10"/>
        <color theme="1"/>
        <rFont val="Calibri"/>
        <family val="2"/>
        <scheme val="minor"/>
      </rPr>
      <t xml:space="preserve"> Volume and transactions in Brazil do not include beer</t>
    </r>
  </si>
  <si>
    <t>Argentine Pesos</t>
  </si>
  <si>
    <t>FY 2024</t>
  </si>
  <si>
    <t>YTD 25</t>
  </si>
  <si>
    <t>YTD 2025</t>
  </si>
  <si>
    <t>2029+</t>
  </si>
  <si>
    <t xml:space="preserve"> Dec-24</t>
  </si>
  <si>
    <t>Jun-25</t>
  </si>
  <si>
    <t>Jun-24</t>
  </si>
  <si>
    <r>
      <rPr>
        <i/>
        <vertAlign val="superscript"/>
        <sz val="12"/>
        <rFont val="Calibri"/>
        <family val="2"/>
        <scheme val="minor"/>
      </rPr>
      <t>(3)</t>
    </r>
    <r>
      <rPr>
        <i/>
        <sz val="12"/>
        <rFont val="Calibri"/>
        <family val="2"/>
        <scheme val="minor"/>
      </rPr>
      <t xml:space="preserve">  After giving effect to swaps.</t>
    </r>
  </si>
  <si>
    <r>
      <rPr>
        <i/>
        <vertAlign val="superscript"/>
        <sz val="12"/>
        <rFont val="Calibri"/>
        <family val="2"/>
        <scheme val="minor"/>
      </rPr>
      <t>(1)</t>
    </r>
    <r>
      <rPr>
        <i/>
        <sz val="12"/>
        <rFont val="Calibri"/>
        <family val="2"/>
        <scheme val="minor"/>
      </rPr>
      <t xml:space="preserve"> After giving effect to swaps.</t>
    </r>
  </si>
  <si>
    <r>
      <rPr>
        <i/>
        <vertAlign val="superscript"/>
        <sz val="12"/>
        <rFont val="Calibri"/>
        <family val="2"/>
        <scheme val="minor"/>
      </rPr>
      <t>(2)</t>
    </r>
    <r>
      <rPr>
        <i/>
        <sz val="12"/>
        <rFont val="Calibri"/>
        <family val="2"/>
        <scheme val="minor"/>
      </rPr>
      <t xml:space="preserve"> Calculated  based on the  weighting of the outstanding debt mix for each year.</t>
    </r>
  </si>
  <si>
    <t>3Q25</t>
  </si>
  <si>
    <t>3Q24</t>
  </si>
  <si>
    <t>Sep-25</t>
  </si>
  <si>
    <t>Sep-24</t>
  </si>
  <si>
    <t>FINANCIAL SUMMARY FOR THE THIRD QUARTER RESULTS</t>
  </si>
  <si>
    <t>3Q 2025</t>
  </si>
  <si>
    <t>3Q 2024</t>
  </si>
  <si>
    <t>September 30, 2025</t>
  </si>
  <si>
    <t xml:space="preserve">CONSOLIDATED THIRD QUARTER RESULTS </t>
  </si>
  <si>
    <t xml:space="preserve">CONSOLIDATED FIRST NINE MONTHS RESULTS </t>
  </si>
  <si>
    <t>For the Third Quarter of:</t>
  </si>
  <si>
    <t>For the first Nine Months of:</t>
  </si>
  <si>
    <t>For the First Nine Months of:</t>
  </si>
  <si>
    <r>
      <rPr>
        <i/>
        <vertAlign val="superscript"/>
        <sz val="10"/>
        <rFont val="Calibri"/>
        <family val="2"/>
        <scheme val="minor"/>
      </rPr>
      <t>(4)</t>
    </r>
    <r>
      <rPr>
        <i/>
        <sz val="10"/>
        <rFont val="Calibri"/>
        <family val="2"/>
        <scheme val="minor"/>
      </rPr>
      <t xml:space="preserve"> Brazil includes beer revenues of Ps. 1,246.1 million for the third quarter of 2025 and Ps. 1,175.3 million for the same period of the previous year. </t>
    </r>
  </si>
  <si>
    <r>
      <rPr>
        <i/>
        <vertAlign val="superscript"/>
        <sz val="10"/>
        <rFont val="Calibri"/>
        <family val="2"/>
        <scheme val="minor"/>
      </rPr>
      <t>(4)</t>
    </r>
    <r>
      <rPr>
        <i/>
        <sz val="10"/>
        <rFont val="Calibri"/>
        <family val="2"/>
        <scheme val="minor"/>
      </rPr>
      <t xml:space="preserve"> Brazil includes beer revenues of Ps. 3,614.5 million for the first nine months of 2025 and Ps. 3,704.4 million for the same period of the previous year. </t>
    </r>
  </si>
  <si>
    <t>Costa Rica</t>
  </si>
  <si>
    <t>Nicaragua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</si>
</sst>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quot;$&quot;* #,##0.00_-;_-&quot;$&quot;* &quot;-&quot;??_-;_-@_-"/>
    <numFmt numFmtId="43" formatCode="_-* #,##0.00_-;\-* #,##0.00_-;_-* &quot;-&quot;??_-;_-@_-"/>
    <numFmt numFmtId="164" formatCode="_(* #,##0.00_);_(* \(#,##0.00\);_(* &quot;-&quot;??_);_(@_)"/>
    <numFmt numFmtId="165" formatCode="_(* #,##0_);_(* \(#,##0\);_(* &quot;-&quot;??_);_(@_)"/>
    <numFmt numFmtId="166" formatCode="_(* #,##0.0_);_(* \(#,##0.0\);_(* &quot;-&quot;??_);_(@_)"/>
    <numFmt numFmtId="167" formatCode="0.0%"/>
    <numFmt numFmtId="168" formatCode="_(* #,##0.0000_);_(* \(#,##0.0000\);_(* &quot;-&quot;??_);_(@_)"/>
    <numFmt numFmtId="169" formatCode="0.0"/>
    <numFmt numFmtId="170" formatCode="_-* #,##0_-;\-* #,##0_-;_-* &quot;-&quot;??_-;_-@_-"/>
    <numFmt numFmtId="171" formatCode="[$-409]mmm\-yy;@"/>
    <numFmt numFmtId="172" formatCode="#,##0.0_);\(#,##0.0\)"/>
    <numFmt numFmtId="173" formatCode="0.0%;\(0.0%\)"/>
  </numFmts>
  <fonts count="126" x14ac:knownFonts="1">
    <font>
      <sz val="10"/>
      <name val="Arial"/>
    </font>
    <font>
      <sz val="11"/>
      <color theme="1"/>
      <name val="Calibri"/>
      <family val="2"/>
      <scheme val="minor"/>
    </font>
    <font>
      <sz val="11"/>
      <color theme="1"/>
      <name val="Calibri"/>
      <family val="2"/>
      <scheme val="minor"/>
    </font>
    <font>
      <sz val="12"/>
      <name val="Arial Narrow"/>
      <family val="2"/>
    </font>
    <font>
      <sz val="10"/>
      <name val="Arial"/>
      <family val="2"/>
    </font>
    <font>
      <sz val="10"/>
      <name val="MS Sans Serif"/>
      <family val="2"/>
    </font>
    <font>
      <sz val="11"/>
      <name val="Arial Narrow"/>
      <family val="2"/>
    </font>
    <font>
      <vertAlign val="superscript"/>
      <sz val="11"/>
      <color indexed="8"/>
      <name val="Arial Narrow"/>
      <family val="2"/>
    </font>
    <font>
      <sz val="11"/>
      <color indexed="8"/>
      <name val="Arial Narrow"/>
      <family val="2"/>
    </font>
    <font>
      <sz val="11"/>
      <color indexed="10"/>
      <name val="Arial Narrow"/>
      <family val="2"/>
    </font>
    <font>
      <b/>
      <sz val="8"/>
      <color indexed="8"/>
      <name val="Calibri"/>
      <family val="2"/>
      <scheme val="minor"/>
    </font>
    <font>
      <sz val="8"/>
      <name val="Calibri"/>
      <family val="2"/>
      <scheme val="minor"/>
    </font>
    <font>
      <b/>
      <sz val="8"/>
      <color indexed="16"/>
      <name val="Calibri"/>
      <family val="2"/>
      <scheme val="minor"/>
    </font>
    <font>
      <b/>
      <sz val="8"/>
      <name val="Calibri"/>
      <family val="2"/>
      <scheme val="minor"/>
    </font>
    <font>
      <b/>
      <vertAlign val="superscript"/>
      <sz val="8"/>
      <color indexed="8"/>
      <name val="Calibri"/>
      <family val="2"/>
      <scheme val="minor"/>
    </font>
    <font>
      <b/>
      <i/>
      <sz val="8"/>
      <color indexed="8"/>
      <name val="Calibri"/>
      <family val="2"/>
      <scheme val="minor"/>
    </font>
    <font>
      <sz val="8"/>
      <color indexed="8"/>
      <name val="Calibri"/>
      <family val="2"/>
      <scheme val="minor"/>
    </font>
    <font>
      <vertAlign val="superscript"/>
      <sz val="8"/>
      <name val="Calibri"/>
      <family val="2"/>
      <scheme val="minor"/>
    </font>
    <font>
      <vertAlign val="superscript"/>
      <sz val="8"/>
      <color indexed="8"/>
      <name val="Calibri"/>
      <family val="2"/>
      <scheme val="minor"/>
    </font>
    <font>
      <sz val="8"/>
      <color theme="0"/>
      <name val="Calibri"/>
      <family val="2"/>
      <scheme val="minor"/>
    </font>
    <font>
      <b/>
      <sz val="8"/>
      <color rgb="FFFF0000"/>
      <name val="Calibri"/>
      <family val="2"/>
      <scheme val="minor"/>
    </font>
    <font>
      <b/>
      <sz val="8"/>
      <color theme="0"/>
      <name val="Calibri"/>
      <family val="2"/>
      <scheme val="minor"/>
    </font>
    <font>
      <b/>
      <sz val="10"/>
      <color theme="0"/>
      <name val="Calibri"/>
      <family val="2"/>
      <scheme val="minor"/>
    </font>
    <font>
      <b/>
      <sz val="8"/>
      <color rgb="FF850026"/>
      <name val="Calibri"/>
      <family val="2"/>
      <scheme val="minor"/>
    </font>
    <font>
      <b/>
      <vertAlign val="superscript"/>
      <sz val="8"/>
      <color rgb="FF850026"/>
      <name val="Calibri"/>
      <family val="2"/>
      <scheme val="minor"/>
    </font>
    <font>
      <sz val="7"/>
      <name val="Calibri"/>
      <family val="2"/>
      <scheme val="minor"/>
    </font>
    <font>
      <vertAlign val="superscript"/>
      <sz val="7"/>
      <name val="Calibri"/>
      <family val="2"/>
      <scheme val="minor"/>
    </font>
    <font>
      <sz val="7"/>
      <color indexed="8"/>
      <name val="Calibri"/>
      <family val="2"/>
      <scheme val="minor"/>
    </font>
    <font>
      <vertAlign val="superscript"/>
      <sz val="7"/>
      <color indexed="8"/>
      <name val="Calibri"/>
      <family val="2"/>
      <scheme val="minor"/>
    </font>
    <font>
      <sz val="8"/>
      <color rgb="FF850026"/>
      <name val="Calibri"/>
      <family val="2"/>
      <scheme val="minor"/>
    </font>
    <font>
      <b/>
      <vertAlign val="superscript"/>
      <sz val="8"/>
      <color theme="0"/>
      <name val="Calibri"/>
      <family val="2"/>
      <scheme val="minor"/>
    </font>
    <font>
      <sz val="8"/>
      <color indexed="12"/>
      <name val="Calibri"/>
      <family val="2"/>
      <scheme val="minor"/>
    </font>
    <font>
      <b/>
      <sz val="8"/>
      <color rgb="FF393943"/>
      <name val="Calibri"/>
      <family val="2"/>
      <scheme val="minor"/>
    </font>
    <font>
      <b/>
      <sz val="8"/>
      <color rgb="FF393943"/>
      <name val="Calibri"/>
      <family val="2"/>
    </font>
    <font>
      <sz val="7.7"/>
      <name val="Calibri"/>
      <family val="2"/>
    </font>
    <font>
      <sz val="7"/>
      <name val="Calibri"/>
      <family val="2"/>
    </font>
    <font>
      <sz val="10"/>
      <name val="Calibri"/>
      <family val="2"/>
      <scheme val="minor"/>
    </font>
    <font>
      <b/>
      <sz val="8"/>
      <color rgb="FFC00000"/>
      <name val="Calibri"/>
      <family val="2"/>
      <scheme val="minor"/>
    </font>
    <font>
      <vertAlign val="superscript"/>
      <sz val="10.5"/>
      <color rgb="FFC00000"/>
      <name val="Calibri"/>
      <family val="2"/>
      <scheme val="minor"/>
    </font>
    <font>
      <sz val="10"/>
      <color theme="1"/>
      <name val="Calibri"/>
      <family val="2"/>
      <scheme val="minor"/>
    </font>
    <font>
      <b/>
      <vertAlign val="superscript"/>
      <sz val="10"/>
      <color theme="0"/>
      <name val="Calibri"/>
      <family val="2"/>
      <scheme val="minor"/>
    </font>
    <font>
      <b/>
      <sz val="10"/>
      <name val="Calibri"/>
      <family val="2"/>
      <scheme val="minor"/>
    </font>
    <font>
      <sz val="10"/>
      <color indexed="8"/>
      <name val="Calibri"/>
      <family val="2"/>
      <scheme val="minor"/>
    </font>
    <font>
      <sz val="10"/>
      <color indexed="12"/>
      <name val="Calibri"/>
      <family val="2"/>
      <scheme val="minor"/>
    </font>
    <font>
      <i/>
      <sz val="8"/>
      <name val="Calibri"/>
      <family val="2"/>
      <scheme val="minor"/>
    </font>
    <font>
      <b/>
      <sz val="10"/>
      <color rgb="FF393943"/>
      <name val="Calibri"/>
      <family val="2"/>
      <scheme val="minor"/>
    </font>
    <font>
      <b/>
      <sz val="10"/>
      <color theme="1"/>
      <name val="Calibri"/>
      <family val="2"/>
      <scheme val="minor"/>
    </font>
    <font>
      <b/>
      <sz val="10"/>
      <color rgb="FF850026"/>
      <name val="Calibri"/>
      <family val="2"/>
      <scheme val="minor"/>
    </font>
    <font>
      <sz val="10"/>
      <color rgb="FF000000"/>
      <name val="Calibri"/>
      <family val="2"/>
      <scheme val="minor"/>
    </font>
    <font>
      <vertAlign val="superscript"/>
      <sz val="10"/>
      <name val="Calibri"/>
      <family val="2"/>
      <scheme val="minor"/>
    </font>
    <font>
      <b/>
      <sz val="9"/>
      <color theme="0"/>
      <name val="Calibri"/>
      <family val="2"/>
      <scheme val="minor"/>
    </font>
    <font>
      <sz val="12"/>
      <name val="Calibri"/>
      <family val="2"/>
      <scheme val="minor"/>
    </font>
    <font>
      <b/>
      <sz val="9"/>
      <color rgb="FF393943"/>
      <name val="Calibri"/>
      <family val="2"/>
      <scheme val="minor"/>
    </font>
    <font>
      <sz val="9"/>
      <name val="Calibri"/>
      <family val="2"/>
      <scheme val="minor"/>
    </font>
    <font>
      <sz val="9"/>
      <color indexed="8"/>
      <name val="Calibri"/>
      <family val="2"/>
      <scheme val="minor"/>
    </font>
    <font>
      <b/>
      <sz val="9"/>
      <name val="Calibri"/>
      <family val="2"/>
      <scheme val="minor"/>
    </font>
    <font>
      <b/>
      <sz val="9"/>
      <color indexed="8"/>
      <name val="Calibri"/>
      <family val="2"/>
      <scheme val="minor"/>
    </font>
    <font>
      <sz val="9"/>
      <color theme="1"/>
      <name val="Calibri"/>
      <family val="2"/>
      <scheme val="minor"/>
    </font>
    <font>
      <sz val="9"/>
      <color indexed="12"/>
      <name val="Calibri"/>
      <family val="2"/>
      <scheme val="minor"/>
    </font>
    <font>
      <b/>
      <sz val="9"/>
      <color rgb="FF850026"/>
      <name val="Calibri"/>
      <family val="2"/>
      <scheme val="minor"/>
    </font>
    <font>
      <i/>
      <sz val="9"/>
      <color theme="1"/>
      <name val="Calibri"/>
      <family val="2"/>
      <scheme val="minor"/>
    </font>
    <font>
      <i/>
      <vertAlign val="superscript"/>
      <sz val="9"/>
      <color theme="1"/>
      <name val="Calibri"/>
      <family val="2"/>
      <scheme val="minor"/>
    </font>
    <font>
      <b/>
      <sz val="9"/>
      <color rgb="FFC00000"/>
      <name val="Calibri"/>
      <family val="2"/>
      <scheme val="minor"/>
    </font>
    <font>
      <i/>
      <sz val="9"/>
      <color indexed="12"/>
      <name val="Calibri"/>
      <family val="2"/>
      <scheme val="minor"/>
    </font>
    <font>
      <b/>
      <sz val="10.5"/>
      <color theme="0"/>
      <name val="Calibri"/>
      <family val="2"/>
      <scheme val="minor"/>
    </font>
    <font>
      <b/>
      <sz val="10.5"/>
      <color indexed="8"/>
      <name val="Calibri"/>
      <family val="2"/>
      <scheme val="minor"/>
    </font>
    <font>
      <sz val="10.5"/>
      <name val="Calibri"/>
      <family val="2"/>
      <scheme val="minor"/>
    </font>
    <font>
      <b/>
      <sz val="10.5"/>
      <name val="Calibri"/>
      <family val="2"/>
      <scheme val="minor"/>
    </font>
    <font>
      <sz val="10.5"/>
      <color indexed="12"/>
      <name val="Calibri"/>
      <family val="2"/>
      <scheme val="minor"/>
    </font>
    <font>
      <b/>
      <sz val="14"/>
      <color theme="0"/>
      <name val="Calibri"/>
      <family val="2"/>
      <scheme val="minor"/>
    </font>
    <font>
      <b/>
      <sz val="10.5"/>
      <color rgb="FF393943"/>
      <name val="Calibri"/>
      <family val="2"/>
      <scheme val="minor"/>
    </font>
    <font>
      <b/>
      <vertAlign val="superscript"/>
      <sz val="10.5"/>
      <color rgb="FF393943"/>
      <name val="Calibri"/>
      <family val="2"/>
      <scheme val="minor"/>
    </font>
    <font>
      <b/>
      <sz val="10.5"/>
      <color rgb="FFC00000"/>
      <name val="Calibri"/>
      <family val="2"/>
      <scheme val="minor"/>
    </font>
    <font>
      <sz val="10.5"/>
      <color rgb="FFC00000"/>
      <name val="Calibri"/>
      <family val="2"/>
      <scheme val="minor"/>
    </font>
    <font>
      <vertAlign val="superscript"/>
      <sz val="10"/>
      <color indexed="8"/>
      <name val="Calibri"/>
      <family val="2"/>
      <scheme val="minor"/>
    </font>
    <font>
      <vertAlign val="superscript"/>
      <sz val="8"/>
      <color indexed="63"/>
      <name val="Calibri"/>
      <family val="2"/>
      <scheme val="minor"/>
    </font>
    <font>
      <sz val="8"/>
      <color indexed="63"/>
      <name val="Calibri"/>
      <family val="2"/>
      <scheme val="minor"/>
    </font>
    <font>
      <b/>
      <sz val="8"/>
      <color indexed="63"/>
      <name val="Calibri"/>
      <family val="2"/>
      <scheme val="minor"/>
    </font>
    <font>
      <i/>
      <sz val="9"/>
      <name val="Calibri"/>
      <family val="2"/>
      <scheme val="minor"/>
    </font>
    <font>
      <i/>
      <vertAlign val="superscript"/>
      <sz val="9"/>
      <name val="Calibri"/>
      <family val="2"/>
      <scheme val="minor"/>
    </font>
    <font>
      <b/>
      <vertAlign val="superscript"/>
      <sz val="8"/>
      <color rgb="FF393943"/>
      <name val="Calibri"/>
      <family val="2"/>
      <scheme val="minor"/>
    </font>
    <font>
      <sz val="9"/>
      <color rgb="FFFF0000"/>
      <name val="Calibri"/>
      <family val="2"/>
      <scheme val="minor"/>
    </font>
    <font>
      <b/>
      <vertAlign val="superscript"/>
      <sz val="9"/>
      <color indexed="8"/>
      <name val="Calibri"/>
      <family val="2"/>
      <scheme val="minor"/>
    </font>
    <font>
      <b/>
      <vertAlign val="superscript"/>
      <sz val="10"/>
      <color indexed="8"/>
      <name val="Calibri"/>
      <family val="2"/>
      <scheme val="minor"/>
    </font>
    <font>
      <b/>
      <sz val="10"/>
      <color indexed="8"/>
      <name val="Calibri"/>
      <family val="2"/>
      <scheme val="minor"/>
    </font>
    <font>
      <b/>
      <sz val="12"/>
      <color theme="0"/>
      <name val="Calibri"/>
      <family val="2"/>
      <scheme val="minor"/>
    </font>
    <font>
      <b/>
      <sz val="12"/>
      <color rgb="FF393943"/>
      <name val="Calibri"/>
      <family val="2"/>
      <scheme val="minor"/>
    </font>
    <font>
      <b/>
      <sz val="12"/>
      <name val="Calibri"/>
      <family val="2"/>
      <scheme val="minor"/>
    </font>
    <font>
      <sz val="12"/>
      <color indexed="8"/>
      <name val="Calibri"/>
      <family val="2"/>
      <scheme val="minor"/>
    </font>
    <font>
      <b/>
      <sz val="12"/>
      <color indexed="8"/>
      <name val="Calibri"/>
      <family val="2"/>
      <scheme val="minor"/>
    </font>
    <font>
      <i/>
      <vertAlign val="superscript"/>
      <sz val="12"/>
      <name val="Calibri"/>
      <family val="2"/>
      <scheme val="minor"/>
    </font>
    <font>
      <i/>
      <sz val="12"/>
      <name val="Calibri"/>
      <family val="2"/>
      <scheme val="minor"/>
    </font>
    <font>
      <vertAlign val="superscript"/>
      <sz val="12"/>
      <color indexed="8"/>
      <name val="Calibri"/>
      <family val="2"/>
      <scheme val="minor"/>
    </font>
    <font>
      <b/>
      <sz val="12"/>
      <color indexed="10"/>
      <name val="Calibri"/>
      <family val="2"/>
      <scheme val="minor"/>
    </font>
    <font>
      <b/>
      <i/>
      <sz val="12"/>
      <color rgb="FFC00000"/>
      <name val="Calibri"/>
      <family val="2"/>
      <scheme val="minor"/>
    </font>
    <font>
      <vertAlign val="superscript"/>
      <sz val="12"/>
      <color rgb="FF000000"/>
      <name val="Calibri"/>
      <family val="2"/>
      <scheme val="minor"/>
    </font>
    <font>
      <sz val="12"/>
      <color rgb="FF000000"/>
      <name val="Calibri"/>
      <family val="2"/>
      <scheme val="minor"/>
    </font>
    <font>
      <sz val="12"/>
      <color theme="1"/>
      <name val="Calibri"/>
      <family val="2"/>
      <scheme val="minor"/>
    </font>
    <font>
      <vertAlign val="superscript"/>
      <sz val="12"/>
      <name val="Calibri"/>
      <family val="2"/>
      <scheme val="minor"/>
    </font>
    <font>
      <b/>
      <i/>
      <sz val="12"/>
      <name val="Calibri"/>
      <family val="2"/>
      <scheme val="minor"/>
    </font>
    <font>
      <b/>
      <sz val="12"/>
      <color rgb="FFC00000"/>
      <name val="Calibri"/>
      <family val="2"/>
      <scheme val="minor"/>
    </font>
    <font>
      <sz val="12"/>
      <color indexed="12"/>
      <name val="Calibri"/>
      <family val="2"/>
      <scheme val="minor"/>
    </font>
    <font>
      <vertAlign val="superscript"/>
      <sz val="12"/>
      <color rgb="FFC00000"/>
      <name val="Calibri"/>
      <family val="2"/>
      <scheme val="minor"/>
    </font>
    <font>
      <i/>
      <sz val="10"/>
      <color theme="1"/>
      <name val="Calibri"/>
      <family val="2"/>
      <scheme val="minor"/>
    </font>
    <font>
      <i/>
      <vertAlign val="superscript"/>
      <sz val="10"/>
      <color theme="1"/>
      <name val="Calibri"/>
      <family val="2"/>
      <scheme val="minor"/>
    </font>
    <font>
      <b/>
      <vertAlign val="superscript"/>
      <sz val="10"/>
      <color theme="1"/>
      <name val="Calibri"/>
      <family val="2"/>
      <scheme val="minor"/>
    </font>
    <font>
      <i/>
      <sz val="10"/>
      <name val="Calibri"/>
      <family val="2"/>
      <scheme val="minor"/>
    </font>
    <font>
      <i/>
      <vertAlign val="superscript"/>
      <sz val="10"/>
      <name val="Calibri"/>
      <family val="2"/>
      <scheme val="minor"/>
    </font>
    <font>
      <b/>
      <sz val="12"/>
      <color rgb="FF404040"/>
      <name val="Calibri"/>
      <family val="2"/>
      <scheme val="minor"/>
    </font>
    <font>
      <b/>
      <sz val="8"/>
      <color rgb="FF404040"/>
      <name val="Calibri"/>
      <family val="2"/>
      <scheme val="minor"/>
    </font>
    <font>
      <b/>
      <vertAlign val="superscript"/>
      <sz val="8"/>
      <color rgb="FF404040"/>
      <name val="Calibri"/>
      <family val="2"/>
      <scheme val="minor"/>
    </font>
    <font>
      <b/>
      <sz val="9"/>
      <color rgb="FF404040"/>
      <name val="Calibri"/>
      <family val="2"/>
      <scheme val="minor"/>
    </font>
    <font>
      <b/>
      <vertAlign val="superscript"/>
      <sz val="9"/>
      <color rgb="FF404040"/>
      <name val="Calibri"/>
      <family val="2"/>
      <scheme val="minor"/>
    </font>
    <font>
      <sz val="10"/>
      <color rgb="FF404040"/>
      <name val="Calibri"/>
      <family val="2"/>
      <scheme val="minor"/>
    </font>
    <font>
      <b/>
      <sz val="12"/>
      <color theme="0"/>
      <name val="Trebuchet MS"/>
      <family val="2"/>
    </font>
    <font>
      <b/>
      <sz val="10"/>
      <color theme="0"/>
      <name val="Trebuchet MS"/>
      <family val="2"/>
    </font>
    <font>
      <b/>
      <sz val="8"/>
      <color theme="0"/>
      <name val="Trebuchet MS"/>
      <family val="2"/>
    </font>
    <font>
      <b/>
      <sz val="12"/>
      <color theme="0"/>
      <name val="Trade Gothic Next"/>
      <family val="2"/>
    </font>
    <font>
      <b/>
      <sz val="14"/>
      <color theme="0"/>
      <name val="Trebuchet MS"/>
      <family val="2"/>
    </font>
    <font>
      <b/>
      <sz val="9"/>
      <color theme="0"/>
      <name val="Trebuchet MS"/>
      <family val="2"/>
    </font>
    <font>
      <b/>
      <vertAlign val="superscript"/>
      <sz val="10"/>
      <color theme="0"/>
      <name val="Trebuchet MS"/>
      <family val="2"/>
    </font>
    <font>
      <b/>
      <vertAlign val="superscript"/>
      <sz val="9"/>
      <color theme="0"/>
      <name val="Trebuchet MS"/>
      <family val="2"/>
    </font>
    <font>
      <sz val="8"/>
      <color indexed="10"/>
      <name val="Calibri"/>
      <family val="2"/>
      <scheme val="minor"/>
    </font>
    <font>
      <b/>
      <sz val="12"/>
      <color indexed="12"/>
      <name val="Calibri"/>
      <family val="2"/>
      <scheme val="minor"/>
    </font>
    <font>
      <vertAlign val="superscript"/>
      <sz val="10"/>
      <color rgb="FF000000"/>
      <name val="Calibri"/>
      <family val="2"/>
      <scheme val="minor"/>
    </font>
    <font>
      <sz val="12"/>
      <color theme="0"/>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393943"/>
        <bgColor indexed="64"/>
      </patternFill>
    </fill>
    <fill>
      <patternFill patternType="solid">
        <fgColor rgb="FF850026"/>
        <bgColor indexed="64"/>
      </patternFill>
    </fill>
    <fill>
      <patternFill patternType="solid">
        <fgColor rgb="FFE8E9EC"/>
        <bgColor indexed="64"/>
      </patternFill>
    </fill>
    <fill>
      <patternFill patternType="solid">
        <fgColor rgb="FFC00000"/>
        <bgColor indexed="64"/>
      </patternFill>
    </fill>
    <fill>
      <patternFill patternType="solid">
        <fgColor theme="0"/>
        <bgColor rgb="FF000000"/>
      </patternFill>
    </fill>
    <fill>
      <patternFill patternType="solid">
        <fgColor theme="1"/>
        <bgColor indexed="64"/>
      </patternFill>
    </fill>
  </fills>
  <borders count="42">
    <border>
      <left/>
      <right/>
      <top/>
      <bottom/>
      <diagonal/>
    </border>
    <border>
      <left/>
      <right/>
      <top/>
      <bottom style="thin">
        <color indexed="64"/>
      </bottom>
      <diagonal/>
    </border>
    <border>
      <left/>
      <right/>
      <top/>
      <bottom style="dotted">
        <color rgb="FF393943"/>
      </bottom>
      <diagonal/>
    </border>
    <border>
      <left/>
      <right/>
      <top/>
      <bottom style="thin">
        <color rgb="FF393943"/>
      </bottom>
      <diagonal/>
    </border>
    <border>
      <left/>
      <right/>
      <top style="thin">
        <color rgb="FF393943"/>
      </top>
      <bottom style="thin">
        <color rgb="FF393943"/>
      </bottom>
      <diagonal/>
    </border>
    <border>
      <left/>
      <right/>
      <top/>
      <bottom style="medium">
        <color rgb="FF850026"/>
      </bottom>
      <diagonal/>
    </border>
    <border>
      <left/>
      <right/>
      <top style="thin">
        <color indexed="64"/>
      </top>
      <bottom style="thin">
        <color indexed="64"/>
      </bottom>
      <diagonal/>
    </border>
    <border>
      <left/>
      <right/>
      <top/>
      <bottom style="medium">
        <color rgb="FFC00000"/>
      </bottom>
      <diagonal/>
    </border>
    <border>
      <left/>
      <right/>
      <top style="medium">
        <color rgb="FFC00000"/>
      </top>
      <bottom/>
      <diagonal/>
    </border>
    <border>
      <left/>
      <right/>
      <top style="medium">
        <color rgb="FFC00000"/>
      </top>
      <bottom style="hair">
        <color indexed="64"/>
      </bottom>
      <diagonal/>
    </border>
    <border>
      <left/>
      <right/>
      <top style="hair">
        <color indexed="64"/>
      </top>
      <bottom/>
      <diagonal/>
    </border>
    <border>
      <left/>
      <right/>
      <top style="thin">
        <color indexed="64"/>
      </top>
      <bottom style="medium">
        <color rgb="FFC00000"/>
      </bottom>
      <diagonal/>
    </border>
    <border>
      <left/>
      <right/>
      <top style="medium">
        <color rgb="FFC00000"/>
      </top>
      <bottom style="thin">
        <color rgb="FF404040"/>
      </bottom>
      <diagonal/>
    </border>
    <border>
      <left/>
      <right/>
      <top style="thin">
        <color rgb="FF404040"/>
      </top>
      <bottom/>
      <diagonal/>
    </border>
    <border>
      <left/>
      <right/>
      <top style="thin">
        <color rgb="FF404040"/>
      </top>
      <bottom style="thin">
        <color rgb="FF404040"/>
      </bottom>
      <diagonal/>
    </border>
    <border>
      <left/>
      <right/>
      <top style="thin">
        <color rgb="FF404040"/>
      </top>
      <bottom style="medium">
        <color rgb="FFC00000"/>
      </bottom>
      <diagonal/>
    </border>
    <border>
      <left/>
      <right/>
      <top style="thin">
        <color rgb="FF404040"/>
      </top>
      <bottom style="medium">
        <color rgb="FF404040"/>
      </bottom>
      <diagonal/>
    </border>
    <border>
      <left/>
      <right/>
      <top/>
      <bottom style="medium">
        <color rgb="FF404040"/>
      </bottom>
      <diagonal/>
    </border>
    <border>
      <left/>
      <right/>
      <top style="medium">
        <color rgb="FFC00000"/>
      </top>
      <bottom style="medium">
        <color rgb="FF404040"/>
      </bottom>
      <diagonal/>
    </border>
    <border>
      <left/>
      <right/>
      <top style="medium">
        <color rgb="FF404040"/>
      </top>
      <bottom/>
      <diagonal/>
    </border>
    <border>
      <left/>
      <right/>
      <top/>
      <bottom style="thin">
        <color rgb="FF404040"/>
      </bottom>
      <diagonal/>
    </border>
    <border>
      <left/>
      <right/>
      <top/>
      <bottom style="dotted">
        <color rgb="FFC00000"/>
      </bottom>
      <diagonal/>
    </border>
    <border>
      <left/>
      <right/>
      <top style="dotted">
        <color rgb="FFC00000"/>
      </top>
      <bottom style="thin">
        <color rgb="FF404040"/>
      </bottom>
      <diagonal/>
    </border>
    <border>
      <left/>
      <right/>
      <top style="thin">
        <color rgb="FFC00000"/>
      </top>
      <bottom/>
      <diagonal/>
    </border>
    <border>
      <left/>
      <right/>
      <top/>
      <bottom style="thin">
        <color rgb="FFC00000"/>
      </bottom>
      <diagonal/>
    </border>
    <border>
      <left/>
      <right/>
      <top style="thin">
        <color rgb="FFC00000"/>
      </top>
      <bottom style="thin">
        <color rgb="FFC00000"/>
      </bottom>
      <diagonal/>
    </border>
    <border>
      <left/>
      <right/>
      <top style="thin">
        <color rgb="FFC00000"/>
      </top>
      <bottom style="thin">
        <color rgb="FF404040"/>
      </bottom>
      <diagonal/>
    </border>
    <border>
      <left/>
      <right/>
      <top style="thin">
        <color rgb="FF404040"/>
      </top>
      <bottom style="thin">
        <color rgb="FFC00000"/>
      </bottom>
      <diagonal/>
    </border>
    <border>
      <left/>
      <right/>
      <top/>
      <bottom style="thick">
        <color rgb="FFC00000"/>
      </bottom>
      <diagonal/>
    </border>
    <border>
      <left/>
      <right/>
      <top style="dotted">
        <color rgb="FFC00000"/>
      </top>
      <bottom style="thick">
        <color rgb="FFC00000"/>
      </bottom>
      <diagonal/>
    </border>
    <border>
      <left/>
      <right/>
      <top style="thick">
        <color rgb="FFC00000"/>
      </top>
      <bottom style="thin">
        <color rgb="FF404040"/>
      </bottom>
      <diagonal/>
    </border>
    <border>
      <left/>
      <right/>
      <top style="medium">
        <color rgb="FFC00000"/>
      </top>
      <bottom style="thin">
        <color indexed="64"/>
      </bottom>
      <diagonal/>
    </border>
    <border>
      <left/>
      <right/>
      <top style="medium">
        <color rgb="FFC00000"/>
      </top>
      <bottom style="medium">
        <color rgb="FFC00000"/>
      </bottom>
      <diagonal/>
    </border>
    <border>
      <left/>
      <right/>
      <top style="dotted">
        <color rgb="FFC00000"/>
      </top>
      <bottom style="medium">
        <color rgb="FF404040"/>
      </bottom>
      <diagonal/>
    </border>
    <border>
      <left/>
      <right/>
      <top style="medium">
        <color indexed="64"/>
      </top>
      <bottom/>
      <diagonal/>
    </border>
    <border>
      <left/>
      <right/>
      <top style="medium">
        <color rgb="FFC00000"/>
      </top>
      <bottom style="medium">
        <color indexed="64"/>
      </bottom>
      <diagonal/>
    </border>
    <border>
      <left/>
      <right/>
      <top/>
      <bottom style="medium">
        <color indexed="64"/>
      </bottom>
      <diagonal/>
    </border>
    <border>
      <left/>
      <right/>
      <top style="thin">
        <color rgb="FFC00000"/>
      </top>
      <bottom style="medium">
        <color rgb="FFC00000"/>
      </bottom>
      <diagonal/>
    </border>
    <border>
      <left/>
      <right/>
      <top style="thick">
        <color rgb="FFC00000"/>
      </top>
      <bottom/>
      <diagonal/>
    </border>
    <border>
      <left/>
      <right/>
      <top style="thin">
        <color rgb="FFC00000"/>
      </top>
      <bottom style="medium">
        <color rgb="FF404040"/>
      </bottom>
      <diagonal/>
    </border>
    <border>
      <left/>
      <right/>
      <top style="thin">
        <color theme="1"/>
      </top>
      <bottom style="thin">
        <color theme="1"/>
      </bottom>
      <diagonal/>
    </border>
    <border>
      <left/>
      <right/>
      <top style="medium">
        <color rgb="FFC00000"/>
      </top>
      <bottom style="thin">
        <color theme="1"/>
      </bottom>
      <diagonal/>
    </border>
  </borders>
  <cellStyleXfs count="14">
    <xf numFmtId="0" fontId="0" fillId="0" borderId="0"/>
    <xf numFmtId="164" fontId="4" fillId="0" borderId="0" applyFont="0" applyFill="0" applyBorder="0" applyAlignment="0" applyProtection="0"/>
    <xf numFmtId="9" fontId="4" fillId="0" borderId="0" applyFont="0" applyFill="0" applyBorder="0" applyAlignment="0" applyProtection="0"/>
    <xf numFmtId="0" fontId="5" fillId="0" borderId="0"/>
    <xf numFmtId="0" fontId="4" fillId="0" borderId="0"/>
    <xf numFmtId="40" fontId="5"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cellStyleXfs>
  <cellXfs count="792">
    <xf numFmtId="0" fontId="0" fillId="0" borderId="0" xfId="0"/>
    <xf numFmtId="0" fontId="11" fillId="2" borderId="0" xfId="0" applyFont="1" applyFill="1" applyAlignment="1">
      <alignment wrapText="1" shrinkToFit="1"/>
    </xf>
    <xf numFmtId="0" fontId="13" fillId="2" borderId="0" xfId="0" applyFont="1" applyFill="1" applyAlignment="1">
      <alignment horizontal="centerContinuous" vertical="center" wrapText="1" shrinkToFit="1"/>
    </xf>
    <xf numFmtId="0" fontId="11" fillId="2" borderId="0" xfId="0" applyFont="1" applyFill="1" applyAlignment="1">
      <alignment vertical="center" wrapText="1" shrinkToFit="1"/>
    </xf>
    <xf numFmtId="0" fontId="13" fillId="2" borderId="0" xfId="0" applyFont="1" applyFill="1" applyAlignment="1">
      <alignment horizontal="right" vertical="center" wrapText="1" shrinkToFit="1"/>
    </xf>
    <xf numFmtId="0" fontId="13" fillId="2" borderId="0" xfId="0" applyFont="1" applyFill="1" applyAlignment="1">
      <alignment horizontal="centerContinuous" vertical="center" wrapText="1"/>
    </xf>
    <xf numFmtId="0" fontId="13" fillId="2" borderId="0" xfId="3" quotePrefix="1" applyFont="1" applyFill="1" applyAlignment="1">
      <alignment horizontal="left" vertical="center" wrapText="1"/>
    </xf>
    <xf numFmtId="0" fontId="13" fillId="2" borderId="0" xfId="3" quotePrefix="1" applyFont="1" applyFill="1" applyAlignment="1">
      <alignment horizontal="left" vertical="center" wrapText="1" shrinkToFit="1"/>
    </xf>
    <xf numFmtId="0" fontId="13" fillId="2" borderId="0" xfId="3" applyFont="1" applyFill="1" applyAlignment="1">
      <alignment horizontal="left" vertical="center" wrapText="1" shrinkToFit="1"/>
    </xf>
    <xf numFmtId="0" fontId="16" fillId="2" borderId="0" xfId="0" applyFont="1" applyFill="1" applyAlignment="1">
      <alignment vertical="center" wrapText="1" shrinkToFit="1"/>
    </xf>
    <xf numFmtId="166" fontId="11" fillId="2" borderId="0" xfId="1" applyNumberFormat="1" applyFont="1" applyFill="1" applyBorder="1" applyAlignment="1">
      <alignment horizontal="right" vertical="center" wrapText="1" shrinkToFit="1"/>
    </xf>
    <xf numFmtId="166" fontId="11" fillId="7" borderId="1" xfId="1" applyNumberFormat="1" applyFont="1" applyFill="1" applyBorder="1" applyAlignment="1">
      <alignment horizontal="right" vertical="center" wrapText="1" shrinkToFit="1"/>
    </xf>
    <xf numFmtId="166" fontId="11" fillId="7" borderId="0" xfId="1" applyNumberFormat="1" applyFont="1" applyFill="1" applyBorder="1" applyAlignment="1">
      <alignment horizontal="right" vertical="center" wrapText="1" shrinkToFit="1"/>
    </xf>
    <xf numFmtId="0" fontId="16" fillId="2" borderId="0" xfId="0" applyFont="1" applyFill="1" applyAlignment="1">
      <alignment horizontal="left" vertical="center" wrapText="1" shrinkToFit="1"/>
    </xf>
    <xf numFmtId="166" fontId="13" fillId="7" borderId="0" xfId="1" applyNumberFormat="1" applyFont="1" applyFill="1" applyBorder="1" applyAlignment="1">
      <alignment horizontal="right" vertical="center" wrapText="1" shrinkToFit="1"/>
    </xf>
    <xf numFmtId="0" fontId="16" fillId="3" borderId="0" xfId="0" applyFont="1" applyFill="1" applyAlignment="1">
      <alignment vertical="center" wrapText="1"/>
    </xf>
    <xf numFmtId="0" fontId="16" fillId="3" borderId="0" xfId="0" applyFont="1" applyFill="1" applyAlignment="1">
      <alignment vertical="center" wrapText="1" shrinkToFit="1"/>
    </xf>
    <xf numFmtId="167" fontId="20" fillId="2" borderId="0" xfId="2" applyNumberFormat="1" applyFont="1" applyFill="1" applyBorder="1" applyAlignment="1">
      <alignment horizontal="right" vertical="center" wrapText="1" shrinkToFit="1"/>
    </xf>
    <xf numFmtId="165" fontId="16" fillId="2" borderId="0" xfId="1" applyNumberFormat="1" applyFont="1" applyFill="1" applyBorder="1" applyAlignment="1">
      <alignment horizontal="right" vertical="center" wrapText="1" shrinkToFit="1"/>
    </xf>
    <xf numFmtId="166" fontId="10" fillId="2" borderId="0" xfId="1" applyNumberFormat="1" applyFont="1" applyFill="1" applyBorder="1" applyAlignment="1">
      <alignment horizontal="right" vertical="center" wrapText="1" shrinkToFit="1"/>
    </xf>
    <xf numFmtId="0" fontId="13" fillId="2" borderId="0" xfId="3" applyFont="1" applyFill="1" applyAlignment="1">
      <alignment horizontal="left" vertical="center" wrapText="1"/>
    </xf>
    <xf numFmtId="166" fontId="11" fillId="2" borderId="3" xfId="1" applyNumberFormat="1" applyFont="1" applyFill="1" applyBorder="1" applyAlignment="1">
      <alignment horizontal="right" vertical="center" wrapText="1" shrinkToFit="1"/>
    </xf>
    <xf numFmtId="166" fontId="11" fillId="7" borderId="3" xfId="1" applyNumberFormat="1" applyFont="1" applyFill="1" applyBorder="1" applyAlignment="1">
      <alignment horizontal="right" vertical="center" wrapText="1" shrinkToFit="1"/>
    </xf>
    <xf numFmtId="166" fontId="11" fillId="2" borderId="4" xfId="1" applyNumberFormat="1" applyFont="1" applyFill="1" applyBorder="1" applyAlignment="1">
      <alignment horizontal="right" vertical="center" wrapText="1" shrinkToFit="1"/>
    </xf>
    <xf numFmtId="166" fontId="11" fillId="7" borderId="5" xfId="1" applyNumberFormat="1" applyFont="1" applyFill="1" applyBorder="1" applyAlignment="1">
      <alignment horizontal="right" vertical="center" wrapText="1" shrinkToFit="1"/>
    </xf>
    <xf numFmtId="0" fontId="21" fillId="0" borderId="0" xfId="0" applyFont="1" applyAlignment="1">
      <alignment vertical="center" wrapText="1" shrinkToFit="1"/>
    </xf>
    <xf numFmtId="166" fontId="10" fillId="2" borderId="0" xfId="1" applyNumberFormat="1" applyFont="1" applyFill="1" applyBorder="1" applyAlignment="1">
      <alignment horizontal="centerContinuous" vertical="center"/>
    </xf>
    <xf numFmtId="0" fontId="11" fillId="2" borderId="0" xfId="0" applyFont="1" applyFill="1"/>
    <xf numFmtId="0" fontId="3" fillId="2" borderId="0" xfId="0" applyFont="1" applyFill="1" applyAlignment="1">
      <alignment vertical="center"/>
    </xf>
    <xf numFmtId="165" fontId="11" fillId="2" borderId="0" xfId="1" applyNumberFormat="1" applyFont="1" applyFill="1" applyBorder="1" applyAlignment="1">
      <alignment vertical="center"/>
    </xf>
    <xf numFmtId="167" fontId="11" fillId="2" borderId="0" xfId="2" applyNumberFormat="1" applyFont="1" applyFill="1" applyBorder="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12" fillId="0" borderId="0" xfId="0" applyFont="1" applyAlignment="1">
      <alignment vertical="center"/>
    </xf>
    <xf numFmtId="0" fontId="13" fillId="2" borderId="0" xfId="0" applyFont="1" applyFill="1" applyAlignment="1">
      <alignment horizontal="centerContinuous" vertical="center"/>
    </xf>
    <xf numFmtId="165" fontId="10" fillId="2" borderId="0" xfId="0" applyNumberFormat="1" applyFont="1" applyFill="1" applyAlignment="1">
      <alignment horizontal="centerContinuous" vertical="center"/>
    </xf>
    <xf numFmtId="166" fontId="11" fillId="3" borderId="0" xfId="1" applyNumberFormat="1" applyFont="1" applyFill="1" applyBorder="1"/>
    <xf numFmtId="0" fontId="23" fillId="2" borderId="0" xfId="0" applyFont="1" applyFill="1" applyAlignment="1">
      <alignment horizontal="center" vertical="center"/>
    </xf>
    <xf numFmtId="0" fontId="23" fillId="2" borderId="0" xfId="0" applyFont="1" applyFill="1" applyAlignment="1">
      <alignment horizontal="right" vertical="center"/>
    </xf>
    <xf numFmtId="0" fontId="10" fillId="2" borderId="0" xfId="0" applyFont="1" applyFill="1" applyAlignment="1">
      <alignment vertical="center"/>
    </xf>
    <xf numFmtId="0" fontId="16" fillId="2" borderId="0" xfId="0" quotePrefix="1" applyFont="1" applyFill="1" applyAlignment="1">
      <alignment horizontal="left" vertical="center"/>
    </xf>
    <xf numFmtId="0" fontId="16" fillId="2" borderId="0" xfId="0" applyFont="1" applyFill="1" applyAlignment="1">
      <alignment vertical="center"/>
    </xf>
    <xf numFmtId="0" fontId="11" fillId="3" borderId="0" xfId="0" applyFont="1" applyFill="1" applyAlignment="1">
      <alignment vertical="center"/>
    </xf>
    <xf numFmtId="0" fontId="11" fillId="4" borderId="0" xfId="0" applyFont="1" applyFill="1" applyAlignment="1">
      <alignment vertical="center"/>
    </xf>
    <xf numFmtId="0" fontId="16" fillId="3" borderId="0" xfId="0" applyFont="1" applyFill="1" applyAlignment="1">
      <alignment horizontal="left" vertical="center"/>
    </xf>
    <xf numFmtId="0" fontId="11" fillId="2" borderId="0" xfId="3" applyFont="1" applyFill="1" applyAlignment="1">
      <alignment vertical="center"/>
    </xf>
    <xf numFmtId="0" fontId="11" fillId="2" borderId="0" xfId="3" applyFont="1" applyFill="1" applyAlignment="1">
      <alignment vertical="center" wrapText="1"/>
    </xf>
    <xf numFmtId="166" fontId="11" fillId="3" borderId="0" xfId="1" applyNumberFormat="1" applyFont="1" applyFill="1" applyBorder="1" applyAlignment="1">
      <alignment horizontal="right" vertical="center" wrapText="1" shrinkToFit="1"/>
    </xf>
    <xf numFmtId="0" fontId="11" fillId="3" borderId="0" xfId="0" applyFont="1" applyFill="1" applyAlignment="1">
      <alignment vertical="center" wrapText="1" shrinkToFit="1"/>
    </xf>
    <xf numFmtId="164" fontId="16" fillId="2" borderId="0" xfId="1" applyFont="1" applyFill="1" applyBorder="1" applyAlignment="1">
      <alignment horizontal="right" vertical="center" wrapText="1" shrinkToFit="1"/>
    </xf>
    <xf numFmtId="0" fontId="11" fillId="2" borderId="0" xfId="3" applyFont="1" applyFill="1" applyAlignment="1">
      <alignment vertical="center" wrapText="1" shrinkToFit="1"/>
    </xf>
    <xf numFmtId="0" fontId="6" fillId="2" borderId="0" xfId="0" applyFont="1" applyFill="1" applyAlignment="1">
      <alignment vertical="center"/>
    </xf>
    <xf numFmtId="0" fontId="9" fillId="2" borderId="0" xfId="0" applyFont="1" applyFill="1" applyAlignment="1">
      <alignment vertical="center"/>
    </xf>
    <xf numFmtId="0" fontId="9" fillId="2" borderId="0" xfId="0" applyFont="1" applyFill="1" applyAlignment="1">
      <alignment horizontal="right" vertical="center"/>
    </xf>
    <xf numFmtId="0" fontId="7" fillId="2" borderId="0" xfId="0" applyFont="1" applyFill="1" applyAlignment="1">
      <alignment vertical="center"/>
    </xf>
    <xf numFmtId="0" fontId="8" fillId="2" borderId="0" xfId="0" applyFont="1" applyFill="1" applyAlignment="1">
      <alignment vertical="center"/>
    </xf>
    <xf numFmtId="0" fontId="3" fillId="2" borderId="0" xfId="0" applyFont="1" applyFill="1" applyAlignment="1">
      <alignment horizontal="right" vertical="center"/>
    </xf>
    <xf numFmtId="165" fontId="16" fillId="2" borderId="0" xfId="1" applyNumberFormat="1" applyFont="1" applyFill="1" applyBorder="1" applyAlignment="1">
      <alignment horizontal="right" vertical="center"/>
    </xf>
    <xf numFmtId="0" fontId="11" fillId="2" borderId="0" xfId="3" applyFont="1" applyFill="1" applyAlignment="1">
      <alignment horizontal="right" vertical="center" wrapText="1" shrinkToFit="1"/>
    </xf>
    <xf numFmtId="0" fontId="11" fillId="0" borderId="5" xfId="0" applyFont="1" applyBorder="1" applyAlignment="1">
      <alignment vertical="center"/>
    </xf>
    <xf numFmtId="165" fontId="11" fillId="3" borderId="0" xfId="1" applyNumberFormat="1" applyFont="1" applyFill="1" applyBorder="1"/>
    <xf numFmtId="0" fontId="11" fillId="2" borderId="0" xfId="3" applyFont="1" applyFill="1" applyAlignment="1">
      <alignment horizontal="left" wrapText="1"/>
    </xf>
    <xf numFmtId="166" fontId="16" fillId="3" borderId="0" xfId="1" applyNumberFormat="1" applyFont="1" applyFill="1" applyBorder="1" applyAlignment="1">
      <alignment vertical="center"/>
    </xf>
    <xf numFmtId="0" fontId="16" fillId="3" borderId="0" xfId="0" applyFont="1" applyFill="1" applyAlignment="1">
      <alignment vertical="center"/>
    </xf>
    <xf numFmtId="0" fontId="11" fillId="3" borderId="0" xfId="3" applyFont="1" applyFill="1" applyAlignment="1">
      <alignment vertical="center"/>
    </xf>
    <xf numFmtId="0" fontId="31" fillId="3" borderId="0" xfId="0" applyFont="1" applyFill="1" applyAlignment="1">
      <alignment vertical="center"/>
    </xf>
    <xf numFmtId="0" fontId="10" fillId="3" borderId="0" xfId="6" applyFont="1" applyFill="1" applyAlignment="1">
      <alignment vertical="center"/>
    </xf>
    <xf numFmtId="165" fontId="11" fillId="3" borderId="0" xfId="1" applyNumberFormat="1" applyFont="1" applyFill="1" applyBorder="1" applyAlignment="1">
      <alignment vertical="center"/>
    </xf>
    <xf numFmtId="0" fontId="17" fillId="2" borderId="0" xfId="0" applyFont="1" applyFill="1" applyAlignment="1">
      <alignment horizontal="left" vertical="center"/>
    </xf>
    <xf numFmtId="0" fontId="23" fillId="2" borderId="0" xfId="3" applyFont="1" applyFill="1" applyAlignment="1">
      <alignment horizontal="left" vertical="center"/>
    </xf>
    <xf numFmtId="0" fontId="29" fillId="2" borderId="0" xfId="0" applyFont="1" applyFill="1" applyAlignment="1">
      <alignment vertical="center"/>
    </xf>
    <xf numFmtId="165" fontId="29" fillId="2" borderId="0" xfId="0" applyNumberFormat="1" applyFont="1" applyFill="1" applyAlignment="1">
      <alignment vertical="center"/>
    </xf>
    <xf numFmtId="0" fontId="23" fillId="2" borderId="0" xfId="3" applyFont="1" applyFill="1" applyAlignment="1">
      <alignment horizontal="right" vertical="center"/>
    </xf>
    <xf numFmtId="0" fontId="21" fillId="6" borderId="0" xfId="0" applyFont="1" applyFill="1" applyAlignment="1">
      <alignment vertical="center" wrapText="1" shrinkToFit="1"/>
    </xf>
    <xf numFmtId="0" fontId="31" fillId="3" borderId="5" xfId="0" applyFont="1" applyFill="1" applyBorder="1" applyAlignment="1">
      <alignment vertical="center"/>
    </xf>
    <xf numFmtId="0" fontId="21" fillId="0" borderId="0" xfId="0" applyFont="1" applyAlignment="1">
      <alignment horizontal="right" vertical="center" wrapText="1" shrinkToFit="1"/>
    </xf>
    <xf numFmtId="0" fontId="23" fillId="2" borderId="0" xfId="0" applyFont="1" applyFill="1" applyAlignment="1">
      <alignment horizontal="right" vertical="center" wrapText="1"/>
    </xf>
    <xf numFmtId="165" fontId="10" fillId="2" borderId="0" xfId="1" applyNumberFormat="1" applyFont="1" applyFill="1" applyBorder="1" applyAlignment="1">
      <alignment horizontal="right" vertical="center"/>
    </xf>
    <xf numFmtId="166" fontId="10" fillId="2" borderId="0" xfId="1" applyNumberFormat="1" applyFont="1" applyFill="1" applyBorder="1" applyAlignment="1">
      <alignment horizontal="right" vertical="center"/>
    </xf>
    <xf numFmtId="167" fontId="16" fillId="2" borderId="0" xfId="2" applyNumberFormat="1" applyFont="1" applyFill="1" applyBorder="1" applyAlignment="1">
      <alignment horizontal="right" vertical="center"/>
    </xf>
    <xf numFmtId="0" fontId="10" fillId="2" borderId="0" xfId="0" applyFont="1" applyFill="1" applyAlignment="1">
      <alignment horizontal="right" vertical="center"/>
    </xf>
    <xf numFmtId="0" fontId="13" fillId="2" borderId="0" xfId="3" applyFont="1" applyFill="1" applyAlignment="1">
      <alignment horizontal="right" vertical="center"/>
    </xf>
    <xf numFmtId="0" fontId="11" fillId="2" borderId="0" xfId="3" applyFont="1" applyFill="1" applyAlignment="1">
      <alignment horizontal="right" vertical="center"/>
    </xf>
    <xf numFmtId="0" fontId="19" fillId="3" borderId="5" xfId="0" applyFont="1" applyFill="1" applyBorder="1" applyAlignment="1">
      <alignment horizontal="right" vertical="center" wrapText="1" shrinkToFit="1"/>
    </xf>
    <xf numFmtId="166" fontId="11" fillId="3" borderId="5" xfId="1" applyNumberFormat="1" applyFont="1" applyFill="1" applyBorder="1" applyAlignment="1">
      <alignment horizontal="right" vertical="center" wrapText="1" shrinkToFit="1"/>
    </xf>
    <xf numFmtId="165" fontId="10" fillId="2" borderId="0" xfId="1" applyNumberFormat="1" applyFont="1" applyFill="1" applyBorder="1" applyAlignment="1">
      <alignment horizontal="right" vertical="center" wrapText="1" shrinkToFit="1"/>
    </xf>
    <xf numFmtId="167" fontId="16" fillId="2" borderId="0" xfId="2" applyNumberFormat="1" applyFont="1" applyFill="1" applyBorder="1" applyAlignment="1">
      <alignment horizontal="right" vertical="center" wrapText="1" shrinkToFit="1"/>
    </xf>
    <xf numFmtId="0" fontId="11" fillId="7" borderId="0" xfId="0" applyFont="1" applyFill="1" applyAlignment="1">
      <alignment horizontal="right" vertical="center" wrapText="1" shrinkToFit="1"/>
    </xf>
    <xf numFmtId="0" fontId="19" fillId="3" borderId="0" xfId="0" applyFont="1" applyFill="1" applyAlignment="1">
      <alignment horizontal="right" vertical="center" wrapText="1" shrinkToFit="1"/>
    </xf>
    <xf numFmtId="169" fontId="19" fillId="3" borderId="0" xfId="0" applyNumberFormat="1" applyFont="1" applyFill="1" applyAlignment="1">
      <alignment horizontal="right" vertical="center" wrapText="1" shrinkToFit="1"/>
    </xf>
    <xf numFmtId="37" fontId="13" fillId="7" borderId="0" xfId="0" applyNumberFormat="1" applyFont="1" applyFill="1" applyAlignment="1">
      <alignment horizontal="right" vertical="center" wrapText="1" shrinkToFit="1"/>
    </xf>
    <xf numFmtId="0" fontId="19" fillId="7" borderId="0" xfId="0" applyFont="1" applyFill="1" applyAlignment="1">
      <alignment horizontal="right" vertical="center" wrapText="1" shrinkToFit="1"/>
    </xf>
    <xf numFmtId="172" fontId="11" fillId="7" borderId="0" xfId="5" applyNumberFormat="1" applyFont="1" applyFill="1" applyBorder="1" applyAlignment="1">
      <alignment horizontal="right" vertical="center" wrapText="1" shrinkToFit="1"/>
    </xf>
    <xf numFmtId="0" fontId="11" fillId="3" borderId="0" xfId="0" applyFont="1" applyFill="1" applyAlignment="1">
      <alignment horizontal="right" vertical="center" wrapText="1" shrinkToFit="1"/>
    </xf>
    <xf numFmtId="172" fontId="11" fillId="3" borderId="0" xfId="5" applyNumberFormat="1" applyFont="1" applyFill="1" applyBorder="1" applyAlignment="1">
      <alignment horizontal="right" vertical="center" wrapText="1" shrinkToFit="1"/>
    </xf>
    <xf numFmtId="0" fontId="11" fillId="3" borderId="0" xfId="3" applyFont="1" applyFill="1" applyAlignment="1">
      <alignment horizontal="right" vertical="center" wrapText="1" shrinkToFit="1"/>
    </xf>
    <xf numFmtId="0" fontId="11" fillId="0" borderId="0" xfId="3" applyFont="1" applyAlignment="1">
      <alignment horizontal="right" vertical="center" wrapText="1" shrinkToFit="1"/>
    </xf>
    <xf numFmtId="0" fontId="23" fillId="2" borderId="0" xfId="3" applyFont="1" applyFill="1" applyAlignment="1">
      <alignment horizontal="left" vertical="center" wrapText="1" shrinkToFit="1"/>
    </xf>
    <xf numFmtId="0" fontId="16" fillId="7" borderId="3" xfId="0" applyFont="1" applyFill="1" applyBorder="1" applyAlignment="1">
      <alignment vertical="center" wrapText="1" shrinkToFit="1"/>
    </xf>
    <xf numFmtId="0" fontId="16" fillId="2" borderId="4" xfId="0" applyFont="1" applyFill="1" applyBorder="1" applyAlignment="1">
      <alignment vertical="center" wrapText="1" shrinkToFit="1"/>
    </xf>
    <xf numFmtId="0" fontId="16" fillId="7" borderId="0" xfId="0" applyFont="1" applyFill="1" applyAlignment="1">
      <alignment horizontal="left" vertical="center" wrapText="1" shrinkToFit="1"/>
    </xf>
    <xf numFmtId="0" fontId="16" fillId="3" borderId="4" xfId="0" applyFont="1" applyFill="1" applyBorder="1" applyAlignment="1">
      <alignment horizontal="left" vertical="center" wrapText="1" shrinkToFit="1"/>
    </xf>
    <xf numFmtId="0" fontId="11" fillId="7" borderId="0" xfId="0" applyFont="1" applyFill="1" applyAlignment="1">
      <alignment vertical="center" wrapText="1" shrinkToFit="1"/>
    </xf>
    <xf numFmtId="0" fontId="16" fillId="2" borderId="3" xfId="0" applyFont="1" applyFill="1" applyBorder="1" applyAlignment="1">
      <alignment vertical="center" wrapText="1" shrinkToFit="1"/>
    </xf>
    <xf numFmtId="0" fontId="16" fillId="7" borderId="0" xfId="0" applyFont="1" applyFill="1" applyAlignment="1">
      <alignment vertical="center" wrapText="1" shrinkToFit="1"/>
    </xf>
    <xf numFmtId="0" fontId="11" fillId="0" borderId="5" xfId="0" applyFont="1" applyBorder="1" applyAlignment="1">
      <alignment vertical="center" wrapText="1" shrinkToFit="1"/>
    </xf>
    <xf numFmtId="0" fontId="13" fillId="2" borderId="0" xfId="4" applyFont="1" applyFill="1" applyAlignment="1">
      <alignment vertical="center" wrapText="1" shrinkToFit="1"/>
    </xf>
    <xf numFmtId="0" fontId="16" fillId="3" borderId="0" xfId="0" quotePrefix="1" applyFont="1" applyFill="1" applyAlignment="1">
      <alignment horizontal="left" vertical="center" wrapText="1" shrinkToFit="1"/>
    </xf>
    <xf numFmtId="0" fontId="10" fillId="3" borderId="0" xfId="6" applyFont="1" applyFill="1" applyAlignment="1">
      <alignment vertical="center" wrapText="1" shrinkToFit="1"/>
    </xf>
    <xf numFmtId="0" fontId="17" fillId="2" borderId="0" xfId="0" applyFont="1" applyFill="1" applyAlignment="1">
      <alignment horizontal="left" vertical="center" wrapText="1" shrinkToFit="1"/>
    </xf>
    <xf numFmtId="0" fontId="13" fillId="7" borderId="0" xfId="0" applyFont="1" applyFill="1" applyAlignment="1">
      <alignment horizontal="right" vertical="center" wrapText="1" shrinkToFit="1"/>
    </xf>
    <xf numFmtId="172" fontId="13" fillId="7" borderId="0" xfId="5" applyNumberFormat="1" applyFont="1" applyFill="1" applyBorder="1" applyAlignment="1">
      <alignment horizontal="right" vertical="center" wrapText="1" shrinkToFit="1"/>
    </xf>
    <xf numFmtId="0" fontId="11" fillId="7" borderId="0" xfId="0" applyFont="1" applyFill="1" applyAlignment="1">
      <alignment horizontal="left" vertical="center" wrapText="1" indent="1" shrinkToFit="1"/>
    </xf>
    <xf numFmtId="0" fontId="11" fillId="3" borderId="0" xfId="0" applyFont="1" applyFill="1" applyAlignment="1">
      <alignment horizontal="left" vertical="center" wrapText="1" indent="1" shrinkToFit="1"/>
    </xf>
    <xf numFmtId="0" fontId="11" fillId="7" borderId="5" xfId="0" applyFont="1" applyFill="1" applyBorder="1" applyAlignment="1">
      <alignment horizontal="left" vertical="center" wrapText="1" indent="1" shrinkToFit="1"/>
    </xf>
    <xf numFmtId="0" fontId="10" fillId="7" borderId="0" xfId="0" applyFont="1" applyFill="1" applyAlignment="1">
      <alignment vertical="center" wrapText="1" shrinkToFit="1"/>
    </xf>
    <xf numFmtId="166" fontId="19" fillId="3" borderId="5" xfId="1" applyNumberFormat="1" applyFont="1" applyFill="1" applyBorder="1" applyAlignment="1">
      <alignment horizontal="right" vertical="center" wrapText="1" shrinkToFit="1"/>
    </xf>
    <xf numFmtId="165" fontId="19" fillId="3" borderId="0" xfId="1" applyNumberFormat="1" applyFont="1" applyFill="1" applyBorder="1" applyAlignment="1">
      <alignment horizontal="right" vertical="center" wrapText="1" shrinkToFit="1"/>
    </xf>
    <xf numFmtId="165" fontId="11" fillId="2" borderId="0" xfId="1" applyNumberFormat="1" applyFont="1" applyFill="1" applyBorder="1" applyAlignment="1">
      <alignment horizontal="right" vertical="center"/>
    </xf>
    <xf numFmtId="0" fontId="13" fillId="2" borderId="0" xfId="3" applyFont="1" applyFill="1" applyAlignment="1">
      <alignment horizontal="centerContinuous" vertical="center"/>
    </xf>
    <xf numFmtId="0" fontId="15" fillId="2" borderId="0" xfId="4" applyFont="1" applyFill="1" applyAlignment="1">
      <alignment vertical="center"/>
    </xf>
    <xf numFmtId="0" fontId="31" fillId="2" borderId="0" xfId="4" applyFont="1" applyFill="1" applyAlignment="1">
      <alignment horizontal="centerContinuous" vertical="center" shrinkToFit="1"/>
    </xf>
    <xf numFmtId="0" fontId="31" fillId="2" borderId="0" xfId="4" applyFont="1" applyFill="1" applyAlignment="1">
      <alignment vertical="center" shrinkToFit="1"/>
    </xf>
    <xf numFmtId="0" fontId="13" fillId="2" borderId="0" xfId="3" applyFont="1" applyFill="1" applyAlignment="1">
      <alignment horizontal="centerContinuous" vertical="center" wrapText="1"/>
    </xf>
    <xf numFmtId="0" fontId="15" fillId="2" borderId="0" xfId="4" applyFont="1" applyFill="1" applyAlignment="1">
      <alignment vertical="center" wrapText="1"/>
    </xf>
    <xf numFmtId="165" fontId="13" fillId="2" borderId="0" xfId="1" applyNumberFormat="1" applyFont="1" applyFill="1" applyBorder="1" applyAlignment="1">
      <alignment horizontal="right" vertical="center" wrapText="1" shrinkToFit="1"/>
    </xf>
    <xf numFmtId="165" fontId="13" fillId="7" borderId="0" xfId="1" applyNumberFormat="1" applyFont="1" applyFill="1" applyBorder="1" applyAlignment="1">
      <alignment horizontal="right" vertical="center" wrapText="1" shrinkToFit="1"/>
    </xf>
    <xf numFmtId="165" fontId="13" fillId="7" borderId="3" xfId="1" applyNumberFormat="1" applyFont="1" applyFill="1" applyBorder="1" applyAlignment="1">
      <alignment horizontal="right" vertical="center" wrapText="1" shrinkToFit="1"/>
    </xf>
    <xf numFmtId="165" fontId="13" fillId="2" borderId="4" xfId="1" applyNumberFormat="1" applyFont="1" applyFill="1" applyBorder="1" applyAlignment="1">
      <alignment horizontal="right" vertical="center" wrapText="1" shrinkToFit="1"/>
    </xf>
    <xf numFmtId="165" fontId="13" fillId="3" borderId="5" xfId="1" applyNumberFormat="1" applyFont="1" applyFill="1" applyBorder="1" applyAlignment="1">
      <alignment horizontal="right" vertical="center" wrapText="1" shrinkToFit="1"/>
    </xf>
    <xf numFmtId="165" fontId="13" fillId="3" borderId="4" xfId="1" applyNumberFormat="1" applyFont="1" applyFill="1" applyBorder="1" applyAlignment="1">
      <alignment horizontal="right" vertical="center" wrapText="1" shrinkToFit="1"/>
    </xf>
    <xf numFmtId="165" fontId="13" fillId="3" borderId="0" xfId="1" applyNumberFormat="1" applyFont="1" applyFill="1" applyBorder="1" applyAlignment="1">
      <alignment horizontal="right" vertical="center" wrapText="1" shrinkToFit="1"/>
    </xf>
    <xf numFmtId="166" fontId="13" fillId="3" borderId="0" xfId="1" applyNumberFormat="1" applyFont="1" applyFill="1" applyBorder="1" applyAlignment="1">
      <alignment horizontal="right" vertical="center" wrapText="1" shrinkToFit="1"/>
    </xf>
    <xf numFmtId="166" fontId="13" fillId="7" borderId="5" xfId="1" applyNumberFormat="1" applyFont="1" applyFill="1" applyBorder="1" applyAlignment="1">
      <alignment horizontal="right" vertical="center" wrapText="1" shrinkToFit="1"/>
    </xf>
    <xf numFmtId="165" fontId="13" fillId="0" borderId="3" xfId="1" applyNumberFormat="1" applyFont="1" applyFill="1" applyBorder="1" applyAlignment="1">
      <alignment horizontal="right" vertical="center" wrapText="1" shrinkToFit="1"/>
    </xf>
    <xf numFmtId="0" fontId="13" fillId="3" borderId="0" xfId="0" applyFont="1" applyFill="1" applyAlignment="1">
      <alignment horizontal="right" vertical="center" wrapText="1" shrinkToFit="1"/>
    </xf>
    <xf numFmtId="37" fontId="13" fillId="3" borderId="0" xfId="0" applyNumberFormat="1" applyFont="1" applyFill="1" applyAlignment="1">
      <alignment horizontal="right" vertical="center" wrapText="1" shrinkToFit="1"/>
    </xf>
    <xf numFmtId="10" fontId="10" fillId="3" borderId="0" xfId="2" applyNumberFormat="1" applyFont="1" applyFill="1" applyBorder="1" applyAlignment="1">
      <alignment horizontal="right" vertical="center" wrapText="1" shrinkToFit="1"/>
    </xf>
    <xf numFmtId="164" fontId="16" fillId="3" borderId="0" xfId="1" applyFont="1" applyFill="1" applyBorder="1" applyAlignment="1">
      <alignment horizontal="right" vertical="center" wrapText="1" shrinkToFit="1"/>
    </xf>
    <xf numFmtId="0" fontId="16" fillId="2" borderId="3" xfId="0" applyFont="1" applyFill="1" applyBorder="1" applyAlignment="1">
      <alignment wrapText="1"/>
    </xf>
    <xf numFmtId="37" fontId="21" fillId="3" borderId="0" xfId="0" applyNumberFormat="1" applyFont="1" applyFill="1" applyAlignment="1">
      <alignment horizontal="right" vertical="center" wrapText="1" shrinkToFit="1"/>
    </xf>
    <xf numFmtId="0" fontId="21" fillId="3" borderId="0" xfId="0" applyFont="1" applyFill="1" applyAlignment="1">
      <alignment horizontal="right" vertical="center" wrapText="1" shrinkToFit="1"/>
    </xf>
    <xf numFmtId="172" fontId="21" fillId="3" borderId="0" xfId="5" applyNumberFormat="1" applyFont="1" applyFill="1" applyBorder="1" applyAlignment="1">
      <alignment horizontal="right" vertical="center" wrapText="1" shrinkToFit="1"/>
    </xf>
    <xf numFmtId="0" fontId="22" fillId="5" borderId="0" xfId="0" applyFont="1" applyFill="1" applyAlignment="1">
      <alignment horizontal="center" vertical="center" wrapText="1" shrinkToFit="1"/>
    </xf>
    <xf numFmtId="0" fontId="21" fillId="5" borderId="0" xfId="0" applyFont="1" applyFill="1" applyAlignment="1">
      <alignment horizontal="center" vertical="center" wrapText="1" shrinkToFit="1"/>
    </xf>
    <xf numFmtId="0" fontId="21" fillId="6" borderId="0" xfId="0" applyFont="1" applyFill="1" applyAlignment="1">
      <alignment horizontal="center" vertical="center" wrapText="1" shrinkToFit="1"/>
    </xf>
    <xf numFmtId="0" fontId="26" fillId="2" borderId="0" xfId="0" applyFont="1" applyFill="1" applyAlignment="1">
      <alignment horizontal="left" vertical="center" wrapText="1"/>
    </xf>
    <xf numFmtId="166" fontId="11" fillId="2" borderId="6" xfId="1" applyNumberFormat="1" applyFont="1" applyFill="1" applyBorder="1" applyAlignment="1">
      <alignment horizontal="right" vertical="center" wrapText="1" shrinkToFit="1"/>
    </xf>
    <xf numFmtId="166" fontId="11" fillId="2" borderId="1" xfId="1" applyNumberFormat="1" applyFont="1" applyFill="1" applyBorder="1" applyAlignment="1">
      <alignment horizontal="right" vertical="center" wrapText="1" shrinkToFit="1"/>
    </xf>
    <xf numFmtId="165" fontId="11" fillId="2" borderId="0" xfId="0" applyNumberFormat="1" applyFont="1" applyFill="1" applyAlignment="1">
      <alignment vertical="center"/>
    </xf>
    <xf numFmtId="165" fontId="36" fillId="2" borderId="0" xfId="0" applyNumberFormat="1" applyFont="1" applyFill="1" applyAlignment="1">
      <alignment horizontal="left" vertical="center"/>
    </xf>
    <xf numFmtId="0" fontId="36" fillId="2" borderId="0" xfId="0" applyFont="1" applyFill="1" applyAlignment="1">
      <alignment vertical="center"/>
    </xf>
    <xf numFmtId="167" fontId="36" fillId="2" borderId="0" xfId="2" applyNumberFormat="1" applyFont="1" applyFill="1" applyAlignment="1">
      <alignment vertical="center"/>
    </xf>
    <xf numFmtId="0" fontId="25" fillId="2" borderId="0" xfId="0" applyFont="1" applyFill="1" applyAlignment="1">
      <alignment vertical="center" wrapText="1" shrinkToFit="1"/>
    </xf>
    <xf numFmtId="0" fontId="36" fillId="0" borderId="0" xfId="0" applyFont="1"/>
    <xf numFmtId="0" fontId="2" fillId="0" borderId="0" xfId="0" applyFont="1"/>
    <xf numFmtId="167" fontId="39" fillId="0" borderId="0" xfId="2" applyNumberFormat="1" applyFont="1" applyBorder="1" applyAlignment="1">
      <alignment horizontal="center"/>
    </xf>
    <xf numFmtId="167" fontId="42" fillId="0" borderId="0" xfId="2" applyNumberFormat="1" applyFont="1" applyFill="1" applyBorder="1" applyAlignment="1">
      <alignment horizontal="center" vertical="center" wrapText="1"/>
    </xf>
    <xf numFmtId="167" fontId="39" fillId="0" borderId="0" xfId="2" applyNumberFormat="1" applyFont="1" applyFill="1" applyBorder="1" applyAlignment="1">
      <alignment horizontal="center"/>
    </xf>
    <xf numFmtId="0" fontId="39" fillId="0" borderId="0" xfId="0" applyFont="1"/>
    <xf numFmtId="0" fontId="43" fillId="2" borderId="0" xfId="4" applyFont="1" applyFill="1" applyAlignment="1">
      <alignment vertical="center" shrinkToFit="1"/>
    </xf>
    <xf numFmtId="0" fontId="44" fillId="2" borderId="0" xfId="4" applyFont="1" applyFill="1"/>
    <xf numFmtId="0" fontId="47" fillId="2" borderId="0" xfId="4" applyFont="1" applyFill="1" applyAlignment="1">
      <alignment horizontal="center" vertical="center" wrapText="1" shrinkToFit="1"/>
    </xf>
    <xf numFmtId="0" fontId="51" fillId="2" borderId="0" xfId="4" applyFont="1" applyFill="1" applyAlignment="1">
      <alignment vertical="center"/>
    </xf>
    <xf numFmtId="0" fontId="56" fillId="2" borderId="0" xfId="4" applyFont="1" applyFill="1" applyAlignment="1">
      <alignment horizontal="centerContinuous" vertical="center"/>
    </xf>
    <xf numFmtId="0" fontId="55" fillId="2" borderId="0" xfId="4" applyFont="1" applyFill="1" applyAlignment="1">
      <alignment vertical="center"/>
    </xf>
    <xf numFmtId="0" fontId="53" fillId="2" borderId="0" xfId="4" applyFont="1" applyFill="1" applyAlignment="1">
      <alignment vertical="center"/>
    </xf>
    <xf numFmtId="0" fontId="56" fillId="2" borderId="0" xfId="4" applyFont="1" applyFill="1" applyAlignment="1">
      <alignment horizontal="left" vertical="center"/>
    </xf>
    <xf numFmtId="0" fontId="55" fillId="2" borderId="0" xfId="4" applyFont="1" applyFill="1" applyAlignment="1">
      <alignment horizontal="centerContinuous" vertical="center"/>
    </xf>
    <xf numFmtId="0" fontId="56" fillId="2" borderId="0" xfId="4" applyFont="1" applyFill="1" applyAlignment="1">
      <alignment horizontal="center" vertical="center"/>
    </xf>
    <xf numFmtId="0" fontId="53" fillId="2" borderId="0" xfId="4" applyFont="1" applyFill="1" applyAlignment="1">
      <alignment horizontal="centerContinuous" vertical="center"/>
    </xf>
    <xf numFmtId="0" fontId="55" fillId="2" borderId="0" xfId="3" applyFont="1" applyFill="1" applyAlignment="1">
      <alignment horizontal="centerContinuous" vertical="center" wrapText="1"/>
    </xf>
    <xf numFmtId="0" fontId="55" fillId="2" borderId="0" xfId="3" applyFont="1" applyFill="1" applyAlignment="1">
      <alignment horizontal="centerContinuous" vertical="center"/>
    </xf>
    <xf numFmtId="0" fontId="58" fillId="2" borderId="0" xfId="4" applyFont="1" applyFill="1" applyAlignment="1">
      <alignment horizontal="centerContinuous" vertical="center" shrinkToFit="1"/>
    </xf>
    <xf numFmtId="0" fontId="58" fillId="2" borderId="0" xfId="4" applyFont="1" applyFill="1" applyAlignment="1">
      <alignment horizontal="centerContinuous" vertical="center"/>
    </xf>
    <xf numFmtId="0" fontId="58" fillId="2" borderId="0" xfId="4" applyFont="1" applyFill="1" applyAlignment="1">
      <alignment vertical="center" shrinkToFit="1"/>
    </xf>
    <xf numFmtId="0" fontId="50" fillId="0" borderId="0" xfId="4" applyFont="1" applyAlignment="1">
      <alignment horizontal="centerContinuous" vertical="center" shrinkToFit="1"/>
    </xf>
    <xf numFmtId="0" fontId="58" fillId="2" borderId="0" xfId="4" applyFont="1" applyFill="1" applyAlignment="1">
      <alignment vertical="center"/>
    </xf>
    <xf numFmtId="0" fontId="58" fillId="2" borderId="0" xfId="4" applyFont="1" applyFill="1" applyAlignment="1">
      <alignment vertical="center" wrapText="1"/>
    </xf>
    <xf numFmtId="0" fontId="59" fillId="2" borderId="0" xfId="4" applyFont="1" applyFill="1" applyAlignment="1">
      <alignment horizontal="center" vertical="center" wrapText="1" shrinkToFit="1"/>
    </xf>
    <xf numFmtId="171" fontId="52" fillId="0" borderId="0" xfId="4" applyNumberFormat="1" applyFont="1" applyAlignment="1">
      <alignment horizontal="centerContinuous" vertical="center" wrapText="1" shrinkToFit="1"/>
    </xf>
    <xf numFmtId="0" fontId="52" fillId="0" borderId="0" xfId="4" applyFont="1" applyAlignment="1">
      <alignment horizontal="centerContinuous" vertical="center" wrapText="1" shrinkToFit="1"/>
    </xf>
    <xf numFmtId="164" fontId="53" fillId="3" borderId="0" xfId="1" applyFont="1" applyFill="1" applyBorder="1" applyAlignment="1">
      <alignment horizontal="left" vertical="center" wrapText="1" shrinkToFit="1"/>
    </xf>
    <xf numFmtId="10" fontId="53" fillId="3" borderId="0" xfId="2" applyNumberFormat="1" applyFont="1" applyFill="1" applyBorder="1" applyAlignment="1">
      <alignment horizontal="center" vertical="center" wrapText="1" shrinkToFit="1"/>
    </xf>
    <xf numFmtId="10" fontId="53" fillId="0" borderId="0" xfId="2" applyNumberFormat="1" applyFont="1" applyFill="1" applyBorder="1" applyAlignment="1">
      <alignment horizontal="center" vertical="center" wrapText="1" shrinkToFit="1"/>
    </xf>
    <xf numFmtId="10" fontId="53" fillId="0" borderId="0" xfId="2" applyNumberFormat="1" applyFont="1" applyFill="1" applyBorder="1" applyAlignment="1">
      <alignment horizontal="right" vertical="center" wrapText="1" shrinkToFit="1"/>
    </xf>
    <xf numFmtId="164" fontId="53" fillId="0" borderId="0" xfId="1" applyFont="1" applyFill="1" applyBorder="1" applyAlignment="1">
      <alignment horizontal="right" vertical="center" wrapText="1" shrinkToFit="1"/>
    </xf>
    <xf numFmtId="168" fontId="53" fillId="0" borderId="0" xfId="1" applyNumberFormat="1" applyFont="1" applyFill="1" applyBorder="1" applyAlignment="1">
      <alignment horizontal="right" vertical="center" wrapText="1" shrinkToFit="1"/>
    </xf>
    <xf numFmtId="10" fontId="58" fillId="2" borderId="0" xfId="4" applyNumberFormat="1" applyFont="1" applyFill="1" applyAlignment="1">
      <alignment vertical="center"/>
    </xf>
    <xf numFmtId="164" fontId="58" fillId="2" borderId="0" xfId="4" applyNumberFormat="1" applyFont="1" applyFill="1" applyAlignment="1">
      <alignment vertical="center"/>
    </xf>
    <xf numFmtId="168" fontId="58" fillId="2" borderId="0" xfId="4" applyNumberFormat="1" applyFont="1" applyFill="1" applyAlignment="1">
      <alignment vertical="center"/>
    </xf>
    <xf numFmtId="0" fontId="60" fillId="0" borderId="0" xfId="0" applyFont="1"/>
    <xf numFmtId="0" fontId="57" fillId="0" borderId="0" xfId="0" applyFont="1"/>
    <xf numFmtId="164" fontId="53" fillId="3" borderId="0" xfId="1" applyFont="1" applyFill="1" applyBorder="1" applyAlignment="1">
      <alignment horizontal="center" vertical="center" wrapText="1" shrinkToFit="1"/>
    </xf>
    <xf numFmtId="0" fontId="63" fillId="2" borderId="0" xfId="4" applyFont="1" applyFill="1" applyAlignment="1">
      <alignment vertical="center"/>
    </xf>
    <xf numFmtId="0" fontId="63" fillId="2" borderId="0" xfId="4" applyFont="1" applyFill="1" applyAlignment="1">
      <alignment vertical="center" wrapText="1"/>
    </xf>
    <xf numFmtId="166" fontId="53" fillId="2" borderId="0" xfId="1" applyNumberFormat="1" applyFont="1" applyFill="1" applyBorder="1" applyAlignment="1">
      <alignment horizontal="right" vertical="center"/>
    </xf>
    <xf numFmtId="169" fontId="58" fillId="2" borderId="0" xfId="4" applyNumberFormat="1" applyFont="1" applyFill="1" applyAlignment="1">
      <alignment vertical="center" shrinkToFit="1"/>
    </xf>
    <xf numFmtId="0" fontId="54" fillId="2" borderId="0" xfId="4" applyFont="1" applyFill="1" applyAlignment="1">
      <alignment vertical="center"/>
    </xf>
    <xf numFmtId="0" fontId="65" fillId="2" borderId="0" xfId="4" applyFont="1" applyFill="1" applyAlignment="1">
      <alignment horizontal="left" vertical="center"/>
    </xf>
    <xf numFmtId="0" fontId="66" fillId="2" borderId="0" xfId="4" applyFont="1" applyFill="1" applyAlignment="1">
      <alignment vertical="center"/>
    </xf>
    <xf numFmtId="0" fontId="66" fillId="2" borderId="0" xfId="4" applyFont="1" applyFill="1" applyAlignment="1">
      <alignment horizontal="centerContinuous" vertical="center"/>
    </xf>
    <xf numFmtId="0" fontId="67" fillId="2" borderId="0" xfId="3" applyFont="1" applyFill="1" applyAlignment="1">
      <alignment horizontal="centerContinuous" vertical="center" wrapText="1"/>
    </xf>
    <xf numFmtId="0" fontId="67" fillId="2" borderId="0" xfId="3" applyFont="1" applyFill="1" applyAlignment="1">
      <alignment horizontal="centerContinuous" vertical="center"/>
    </xf>
    <xf numFmtId="0" fontId="68" fillId="2" borderId="0" xfId="4" applyFont="1" applyFill="1" applyAlignment="1">
      <alignment horizontal="centerContinuous" vertical="center" shrinkToFit="1"/>
    </xf>
    <xf numFmtId="0" fontId="68" fillId="2" borderId="0" xfId="4" applyFont="1" applyFill="1" applyAlignment="1">
      <alignment horizontal="centerContinuous" vertical="center"/>
    </xf>
    <xf numFmtId="0" fontId="67" fillId="2" borderId="0" xfId="4" applyFont="1" applyFill="1" applyAlignment="1">
      <alignment horizontal="centerContinuous" vertical="center"/>
    </xf>
    <xf numFmtId="0" fontId="68" fillId="2" borderId="0" xfId="4" applyFont="1" applyFill="1" applyAlignment="1">
      <alignment vertical="center" wrapText="1"/>
    </xf>
    <xf numFmtId="0" fontId="68" fillId="2" borderId="0" xfId="4" applyFont="1" applyFill="1" applyAlignment="1">
      <alignment vertical="center" shrinkToFit="1"/>
    </xf>
    <xf numFmtId="0" fontId="70" fillId="0" borderId="0" xfId="4" applyFont="1" applyAlignment="1">
      <alignment horizontal="centerContinuous" vertical="center" wrapText="1" shrinkToFit="1"/>
    </xf>
    <xf numFmtId="0" fontId="68" fillId="2" borderId="0" xfId="4" applyFont="1" applyFill="1" applyAlignment="1">
      <alignment vertical="center"/>
    </xf>
    <xf numFmtId="0" fontId="67" fillId="2" borderId="0" xfId="4" applyFont="1" applyFill="1" applyAlignment="1">
      <alignment horizontal="center" vertical="center"/>
    </xf>
    <xf numFmtId="164" fontId="66" fillId="3" borderId="0" xfId="1" applyFont="1" applyFill="1" applyBorder="1" applyAlignment="1">
      <alignment horizontal="left" vertical="center" wrapText="1" shrinkToFit="1"/>
    </xf>
    <xf numFmtId="0" fontId="66" fillId="0" borderId="0" xfId="4" applyFont="1" applyAlignment="1">
      <alignment horizontal="left" vertical="center" wrapText="1" shrinkToFit="1"/>
    </xf>
    <xf numFmtId="0" fontId="72" fillId="3" borderId="0" xfId="4" applyFont="1" applyFill="1" applyAlignment="1">
      <alignment horizontal="center" vertical="center" wrapText="1" shrinkToFit="1"/>
    </xf>
    <xf numFmtId="168" fontId="73" fillId="0" borderId="0" xfId="1" applyNumberFormat="1" applyFont="1" applyFill="1" applyBorder="1" applyAlignment="1">
      <alignment horizontal="right" vertical="center" wrapText="1" shrinkToFit="1"/>
    </xf>
    <xf numFmtId="164" fontId="68" fillId="2" borderId="0" xfId="4" applyNumberFormat="1" applyFont="1" applyFill="1" applyAlignment="1">
      <alignment vertical="center"/>
    </xf>
    <xf numFmtId="0" fontId="72" fillId="3" borderId="10" xfId="4" applyFont="1" applyFill="1" applyBorder="1" applyAlignment="1">
      <alignment horizontal="center" vertical="center" wrapText="1" shrinkToFit="1"/>
    </xf>
    <xf numFmtId="10" fontId="68" fillId="2" borderId="0" xfId="4" applyNumberFormat="1" applyFont="1" applyFill="1" applyAlignment="1">
      <alignment vertical="center"/>
    </xf>
    <xf numFmtId="164" fontId="66" fillId="0" borderId="0" xfId="1" applyFont="1" applyFill="1" applyBorder="1" applyAlignment="1">
      <alignment horizontal="left" vertical="center" wrapText="1" indent="2" shrinkToFit="1"/>
    </xf>
    <xf numFmtId="166" fontId="66" fillId="0" borderId="0" xfId="1" applyNumberFormat="1" applyFont="1" applyFill="1" applyBorder="1" applyAlignment="1">
      <alignment horizontal="center" vertical="center" wrapText="1" shrinkToFit="1"/>
    </xf>
    <xf numFmtId="168" fontId="66" fillId="0" borderId="0" xfId="1" applyNumberFormat="1" applyFont="1" applyFill="1" applyBorder="1" applyAlignment="1">
      <alignment horizontal="center" vertical="center" wrapText="1" shrinkToFit="1"/>
    </xf>
    <xf numFmtId="164" fontId="68" fillId="2" borderId="0" xfId="4" applyNumberFormat="1" applyFont="1" applyFill="1" applyAlignment="1">
      <alignment horizontal="center" vertical="center"/>
    </xf>
    <xf numFmtId="167" fontId="66" fillId="0" borderId="0" xfId="2" applyNumberFormat="1" applyFont="1" applyFill="1" applyBorder="1" applyAlignment="1">
      <alignment horizontal="center" vertical="center" wrapText="1" shrinkToFit="1"/>
    </xf>
    <xf numFmtId="168" fontId="68" fillId="2" borderId="0" xfId="4" applyNumberFormat="1" applyFont="1" applyFill="1" applyAlignment="1">
      <alignment vertical="center"/>
    </xf>
    <xf numFmtId="164" fontId="66" fillId="7" borderId="0" xfId="1" applyFont="1" applyFill="1" applyBorder="1" applyAlignment="1">
      <alignment horizontal="left" vertical="center" wrapText="1" shrinkToFit="1"/>
    </xf>
    <xf numFmtId="166" fontId="66" fillId="7" borderId="0" xfId="1" applyNumberFormat="1" applyFont="1" applyFill="1" applyBorder="1" applyAlignment="1">
      <alignment horizontal="center" vertical="center" wrapText="1" shrinkToFit="1"/>
    </xf>
    <xf numFmtId="167" fontId="66" fillId="7" borderId="0" xfId="2" applyNumberFormat="1" applyFont="1" applyFill="1" applyBorder="1" applyAlignment="1">
      <alignment horizontal="center" vertical="center" wrapText="1" shrinkToFit="1"/>
    </xf>
    <xf numFmtId="0" fontId="66" fillId="0" borderId="0" xfId="4" applyFont="1" applyAlignment="1">
      <alignment vertical="center" wrapText="1" shrinkToFit="1"/>
    </xf>
    <xf numFmtId="164" fontId="67" fillId="3" borderId="7" xfId="1" applyFont="1" applyFill="1" applyBorder="1" applyAlignment="1">
      <alignment horizontal="left" vertical="center" wrapText="1" shrinkToFit="1"/>
    </xf>
    <xf numFmtId="164" fontId="67" fillId="3" borderId="7" xfId="1" applyFont="1" applyFill="1" applyBorder="1" applyAlignment="1">
      <alignment horizontal="center" vertical="center" wrapText="1" shrinkToFit="1"/>
    </xf>
    <xf numFmtId="167" fontId="67" fillId="3" borderId="7" xfId="2" applyNumberFormat="1" applyFont="1" applyFill="1" applyBorder="1" applyAlignment="1">
      <alignment horizontal="center" vertical="center" wrapText="1" shrinkToFit="1"/>
    </xf>
    <xf numFmtId="164" fontId="67" fillId="3" borderId="0" xfId="1" applyFont="1" applyFill="1" applyBorder="1" applyAlignment="1">
      <alignment horizontal="left" vertical="center" wrapText="1" shrinkToFit="1"/>
    </xf>
    <xf numFmtId="164" fontId="67" fillId="3" borderId="0" xfId="1" applyFont="1" applyFill="1" applyBorder="1" applyAlignment="1">
      <alignment horizontal="center" vertical="center" wrapText="1" shrinkToFit="1"/>
    </xf>
    <xf numFmtId="167" fontId="67" fillId="3" borderId="0" xfId="2" applyNumberFormat="1" applyFont="1" applyFill="1" applyBorder="1" applyAlignment="1">
      <alignment horizontal="center" vertical="center" wrapText="1" shrinkToFit="1"/>
    </xf>
    <xf numFmtId="164" fontId="68" fillId="0" borderId="0" xfId="4" applyNumberFormat="1" applyFont="1" applyAlignment="1">
      <alignment vertical="center"/>
    </xf>
    <xf numFmtId="168" fontId="68" fillId="0" borderId="0" xfId="4" applyNumberFormat="1" applyFont="1" applyAlignment="1">
      <alignment vertical="center"/>
    </xf>
    <xf numFmtId="0" fontId="66" fillId="0" borderId="0" xfId="4" applyFont="1" applyAlignment="1">
      <alignment vertical="center"/>
    </xf>
    <xf numFmtId="0" fontId="69" fillId="8" borderId="7" xfId="4" applyFont="1" applyFill="1" applyBorder="1" applyAlignment="1">
      <alignment vertical="center" shrinkToFit="1"/>
    </xf>
    <xf numFmtId="0" fontId="69" fillId="0" borderId="0" xfId="4" applyFont="1" applyAlignment="1">
      <alignment vertical="center" shrinkToFit="1"/>
    </xf>
    <xf numFmtId="164" fontId="44" fillId="0" borderId="0" xfId="1" applyFont="1" applyFill="1" applyBorder="1" applyAlignment="1">
      <alignment vertical="center" wrapText="1" shrinkToFit="1"/>
    </xf>
    <xf numFmtId="0" fontId="70" fillId="3" borderId="2" xfId="4" applyFont="1" applyFill="1" applyBorder="1" applyAlignment="1">
      <alignment horizontal="center" vertical="center" wrapText="1" shrinkToFit="1"/>
    </xf>
    <xf numFmtId="0" fontId="67" fillId="3" borderId="2" xfId="4" applyFont="1" applyFill="1" applyBorder="1" applyAlignment="1">
      <alignment horizontal="center" vertical="center" wrapText="1" shrinkToFit="1"/>
    </xf>
    <xf numFmtId="0" fontId="66" fillId="2" borderId="0" xfId="4" applyFont="1" applyFill="1" applyAlignment="1">
      <alignment horizontal="left" vertical="center" wrapText="1" indent="2"/>
    </xf>
    <xf numFmtId="165" fontId="66" fillId="2" borderId="0" xfId="1" applyNumberFormat="1" applyFont="1" applyFill="1" applyBorder="1" applyAlignment="1">
      <alignment horizontal="right" vertical="center" wrapText="1" indent="1"/>
    </xf>
    <xf numFmtId="167" fontId="66" fillId="2" borderId="0" xfId="2" applyNumberFormat="1" applyFont="1" applyFill="1" applyBorder="1" applyAlignment="1">
      <alignment horizontal="right" vertical="center" wrapText="1" indent="1"/>
    </xf>
    <xf numFmtId="0" fontId="66" fillId="7" borderId="0" xfId="4" applyFont="1" applyFill="1" applyAlignment="1">
      <alignment vertical="center" wrapText="1"/>
    </xf>
    <xf numFmtId="165" fontId="66" fillId="7" borderId="0" xfId="1" applyNumberFormat="1" applyFont="1" applyFill="1" applyBorder="1" applyAlignment="1">
      <alignment horizontal="right" vertical="center" wrapText="1" indent="1"/>
    </xf>
    <xf numFmtId="167" fontId="66" fillId="7" borderId="0" xfId="2" applyNumberFormat="1" applyFont="1" applyFill="1" applyBorder="1" applyAlignment="1">
      <alignment horizontal="right" vertical="center" wrapText="1" indent="1"/>
    </xf>
    <xf numFmtId="0" fontId="29" fillId="3" borderId="0" xfId="0" applyFont="1" applyFill="1" applyAlignment="1">
      <alignment vertical="center"/>
    </xf>
    <xf numFmtId="167" fontId="53" fillId="2" borderId="0" xfId="2" applyNumberFormat="1" applyFont="1" applyFill="1" applyBorder="1" applyAlignment="1">
      <alignment horizontal="right" wrapText="1" shrinkToFit="1"/>
    </xf>
    <xf numFmtId="0" fontId="11" fillId="0" borderId="0" xfId="0" applyFont="1" applyAlignment="1">
      <alignment vertical="center"/>
    </xf>
    <xf numFmtId="0" fontId="55" fillId="2" borderId="0" xfId="4" applyFont="1" applyFill="1" applyAlignment="1">
      <alignment vertical="center" wrapText="1" shrinkToFit="1"/>
    </xf>
    <xf numFmtId="165" fontId="56" fillId="2" borderId="0" xfId="1" applyNumberFormat="1" applyFont="1" applyFill="1" applyBorder="1" applyAlignment="1">
      <alignment horizontal="right" vertical="center" wrapText="1" shrinkToFit="1"/>
    </xf>
    <xf numFmtId="165" fontId="54" fillId="2" borderId="0" xfId="1" applyNumberFormat="1" applyFont="1" applyFill="1" applyBorder="1" applyAlignment="1">
      <alignment horizontal="right" vertical="center" wrapText="1" shrinkToFit="1"/>
    </xf>
    <xf numFmtId="166" fontId="56" fillId="2" borderId="0" xfId="1" applyNumberFormat="1" applyFont="1" applyFill="1" applyBorder="1" applyAlignment="1">
      <alignment horizontal="right" vertical="center" wrapText="1" shrinkToFit="1"/>
    </xf>
    <xf numFmtId="167" fontId="54" fillId="2" borderId="0" xfId="2" applyNumberFormat="1" applyFont="1" applyFill="1" applyBorder="1" applyAlignment="1">
      <alignment horizontal="right" vertical="center" wrapText="1" shrinkToFit="1"/>
    </xf>
    <xf numFmtId="0" fontId="53" fillId="3" borderId="0" xfId="0" applyFont="1" applyFill="1" applyAlignment="1">
      <alignment vertical="center" wrapText="1" shrinkToFit="1"/>
    </xf>
    <xf numFmtId="0" fontId="75" fillId="2" borderId="0" xfId="9" applyFont="1" applyFill="1" applyAlignment="1">
      <alignment horizontal="left"/>
    </xf>
    <xf numFmtId="0" fontId="57" fillId="0" borderId="0" xfId="0" applyFont="1" applyAlignment="1">
      <alignment horizontal="left" vertical="center"/>
    </xf>
    <xf numFmtId="0" fontId="75" fillId="2" borderId="0" xfId="0" applyFont="1" applyFill="1" applyAlignment="1">
      <alignment horizontal="left"/>
    </xf>
    <xf numFmtId="0" fontId="75" fillId="2" borderId="0" xfId="0" applyFont="1" applyFill="1" applyAlignment="1">
      <alignment horizontal="left" vertical="center" wrapText="1"/>
    </xf>
    <xf numFmtId="0" fontId="75" fillId="2" borderId="0" xfId="9" applyFont="1" applyFill="1" applyAlignment="1">
      <alignment horizontal="left" vertical="center"/>
    </xf>
    <xf numFmtId="0" fontId="75" fillId="0" borderId="0" xfId="9" applyFont="1" applyAlignment="1">
      <alignment horizontal="left" vertical="center"/>
    </xf>
    <xf numFmtId="0" fontId="57" fillId="0" borderId="0" xfId="0" applyFont="1" applyAlignment="1">
      <alignment horizontal="left" vertical="center" wrapText="1"/>
    </xf>
    <xf numFmtId="0" fontId="11" fillId="3" borderId="0" xfId="0" applyFont="1" applyFill="1"/>
    <xf numFmtId="0" fontId="75" fillId="2" borderId="0" xfId="10" applyFont="1" applyFill="1"/>
    <xf numFmtId="0" fontId="2" fillId="0" borderId="0" xfId="0" applyFont="1" applyAlignment="1">
      <alignment horizontal="center"/>
    </xf>
    <xf numFmtId="0" fontId="75" fillId="2" borderId="0" xfId="10" applyFont="1" applyFill="1" applyAlignment="1">
      <alignment vertical="center"/>
    </xf>
    <xf numFmtId="0" fontId="75" fillId="0" borderId="0" xfId="9" applyFont="1" applyAlignment="1">
      <alignment vertical="center"/>
    </xf>
    <xf numFmtId="165" fontId="67" fillId="3" borderId="7" xfId="1" applyNumberFormat="1" applyFont="1" applyFill="1" applyBorder="1" applyAlignment="1">
      <alignment horizontal="left" vertical="center" wrapText="1" shrinkToFit="1"/>
    </xf>
    <xf numFmtId="0" fontId="66" fillId="7" borderId="0" xfId="4" applyFont="1" applyFill="1" applyAlignment="1">
      <alignment horizontal="left" vertical="center" wrapText="1"/>
    </xf>
    <xf numFmtId="0" fontId="36" fillId="0" borderId="0" xfId="0" applyFont="1" applyAlignment="1">
      <alignment vertical="center"/>
    </xf>
    <xf numFmtId="0" fontId="51" fillId="3" borderId="0" xfId="4" applyFont="1" applyFill="1" applyAlignment="1">
      <alignment vertical="center"/>
    </xf>
    <xf numFmtId="0" fontId="16" fillId="3" borderId="0" xfId="0" applyFont="1" applyFill="1" applyAlignment="1">
      <alignment horizontal="left" vertical="center" wrapText="1"/>
    </xf>
    <xf numFmtId="167" fontId="53" fillId="3" borderId="0" xfId="2" applyNumberFormat="1" applyFont="1" applyFill="1" applyBorder="1" applyAlignment="1">
      <alignment horizontal="right" wrapText="1" shrinkToFit="1"/>
    </xf>
    <xf numFmtId="0" fontId="16" fillId="2" borderId="0" xfId="0" applyFont="1" applyFill="1" applyAlignment="1">
      <alignment vertical="center" wrapText="1"/>
    </xf>
    <xf numFmtId="166" fontId="16" fillId="2" borderId="0" xfId="1" applyNumberFormat="1" applyFont="1" applyFill="1" applyBorder="1" applyAlignment="1">
      <alignment horizontal="right" vertical="center" wrapText="1" shrinkToFit="1"/>
    </xf>
    <xf numFmtId="0" fontId="54" fillId="3" borderId="0" xfId="0" applyFont="1" applyFill="1" applyAlignment="1">
      <alignment horizontal="left" vertical="center" wrapText="1"/>
    </xf>
    <xf numFmtId="0" fontId="32" fillId="0" borderId="0" xfId="4" applyFont="1" applyAlignment="1">
      <alignment horizontal="centerContinuous" vertical="center" wrapText="1" shrinkToFit="1"/>
    </xf>
    <xf numFmtId="0" fontId="62" fillId="0" borderId="0" xfId="4" applyFont="1" applyAlignment="1">
      <alignment horizontal="right" vertical="center" wrapText="1" shrinkToFit="1"/>
    </xf>
    <xf numFmtId="44" fontId="36" fillId="0" borderId="0" xfId="0" applyNumberFormat="1" applyFont="1"/>
    <xf numFmtId="0" fontId="86" fillId="0" borderId="0" xfId="0" applyFont="1" applyAlignment="1">
      <alignment vertical="center" wrapText="1"/>
    </xf>
    <xf numFmtId="0" fontId="51" fillId="2" borderId="0" xfId="4" applyFont="1" applyFill="1" applyAlignment="1">
      <alignment vertical="center" wrapText="1"/>
    </xf>
    <xf numFmtId="0" fontId="51" fillId="2" borderId="0" xfId="4" applyFont="1" applyFill="1" applyAlignment="1">
      <alignment vertical="center" shrinkToFit="1"/>
    </xf>
    <xf numFmtId="0" fontId="51" fillId="2" borderId="0" xfId="4" applyFont="1" applyFill="1" applyAlignment="1">
      <alignment horizontal="left" vertical="center" shrinkToFit="1"/>
    </xf>
    <xf numFmtId="0" fontId="87" fillId="2" borderId="0" xfId="4" applyFont="1" applyFill="1" applyAlignment="1">
      <alignment horizontal="center" vertical="center" wrapText="1"/>
    </xf>
    <xf numFmtId="0" fontId="85" fillId="8" borderId="0" xfId="0" applyFont="1" applyFill="1" applyAlignment="1">
      <alignment vertical="center"/>
    </xf>
    <xf numFmtId="0" fontId="85" fillId="0" borderId="0" xfId="0" applyFont="1" applyAlignment="1">
      <alignment vertical="center" wrapText="1"/>
    </xf>
    <xf numFmtId="0" fontId="85" fillId="0" borderId="0" xfId="4" applyFont="1" applyAlignment="1">
      <alignment vertical="center" wrapText="1"/>
    </xf>
    <xf numFmtId="0" fontId="88" fillId="0" borderId="0" xfId="4" applyFont="1" applyAlignment="1">
      <alignment horizontal="right" wrapText="1" shrinkToFit="1"/>
    </xf>
    <xf numFmtId="9" fontId="51" fillId="0" borderId="0" xfId="2" applyFont="1" applyFill="1" applyBorder="1" applyAlignment="1">
      <alignment horizontal="right" wrapText="1" shrinkToFit="1"/>
    </xf>
    <xf numFmtId="0" fontId="88" fillId="3" borderId="0" xfId="4" applyFont="1" applyFill="1" applyAlignment="1">
      <alignment horizontal="right" wrapText="1" shrinkToFit="1"/>
    </xf>
    <xf numFmtId="0" fontId="51" fillId="3" borderId="0" xfId="4" applyFont="1" applyFill="1" applyAlignment="1">
      <alignment horizontal="left" wrapText="1" shrinkToFit="1"/>
    </xf>
    <xf numFmtId="0" fontId="51" fillId="2" borderId="0" xfId="0" applyFont="1" applyFill="1" applyAlignment="1">
      <alignment vertical="center"/>
    </xf>
    <xf numFmtId="0" fontId="51" fillId="2" borderId="0" xfId="0" applyFont="1" applyFill="1" applyAlignment="1">
      <alignment vertical="center" wrapText="1"/>
    </xf>
    <xf numFmtId="0" fontId="51" fillId="2" borderId="0" xfId="0" applyFont="1" applyFill="1" applyAlignment="1">
      <alignment horizontal="center" vertical="center" shrinkToFit="1"/>
    </xf>
    <xf numFmtId="0" fontId="87" fillId="2" borderId="0" xfId="0" applyFont="1" applyFill="1" applyAlignment="1">
      <alignment horizontal="center" vertical="center" wrapText="1"/>
    </xf>
    <xf numFmtId="0" fontId="51" fillId="2" borderId="0" xfId="0" applyFont="1" applyFill="1" applyAlignment="1">
      <alignment vertical="center" shrinkToFit="1"/>
    </xf>
    <xf numFmtId="0" fontId="51" fillId="0" borderId="0" xfId="4" applyFont="1" applyAlignment="1">
      <alignment horizontal="left" vertical="center" wrapText="1" shrinkToFit="1"/>
    </xf>
    <xf numFmtId="165" fontId="51" fillId="2" borderId="0" xfId="1" applyNumberFormat="1" applyFont="1" applyFill="1" applyBorder="1" applyAlignment="1">
      <alignment vertical="center"/>
    </xf>
    <xf numFmtId="165" fontId="87" fillId="2" borderId="0" xfId="1" applyNumberFormat="1" applyFont="1" applyFill="1" applyBorder="1" applyAlignment="1">
      <alignment vertical="center"/>
    </xf>
    <xf numFmtId="167" fontId="51" fillId="3" borderId="0" xfId="2" applyNumberFormat="1" applyFont="1" applyFill="1" applyBorder="1" applyAlignment="1">
      <alignment horizontal="left" wrapText="1" shrinkToFit="1"/>
    </xf>
    <xf numFmtId="167" fontId="51" fillId="3" borderId="0" xfId="2" applyNumberFormat="1" applyFont="1" applyFill="1" applyBorder="1" applyAlignment="1">
      <alignment horizontal="center" wrapText="1" shrinkToFit="1"/>
    </xf>
    <xf numFmtId="0" fontId="91" fillId="2" borderId="0" xfId="0" applyFont="1" applyFill="1" applyAlignment="1">
      <alignment vertical="center"/>
    </xf>
    <xf numFmtId="0" fontId="92" fillId="2" borderId="0" xfId="0" applyFont="1" applyFill="1" applyAlignment="1">
      <alignment vertical="center" shrinkToFit="1"/>
    </xf>
    <xf numFmtId="0" fontId="93" fillId="2" borderId="0" xfId="0" applyFont="1" applyFill="1" applyAlignment="1">
      <alignment vertical="center" shrinkToFit="1"/>
    </xf>
    <xf numFmtId="0" fontId="93" fillId="2" borderId="0" xfId="0" applyFont="1" applyFill="1" applyAlignment="1">
      <alignment vertical="center" wrapText="1"/>
    </xf>
    <xf numFmtId="0" fontId="93" fillId="2" borderId="0" xfId="0" applyFont="1" applyFill="1" applyAlignment="1">
      <alignment vertical="center"/>
    </xf>
    <xf numFmtId="0" fontId="94" fillId="2" borderId="0" xfId="0" applyFont="1" applyFill="1" applyAlignment="1">
      <alignment horizontal="right" vertical="center" shrinkToFit="1"/>
    </xf>
    <xf numFmtId="0" fontId="96" fillId="0" borderId="0" xfId="0" applyFont="1" applyAlignment="1">
      <alignment vertical="center"/>
    </xf>
    <xf numFmtId="0" fontId="51" fillId="3" borderId="0" xfId="4" applyFont="1" applyFill="1" applyAlignment="1">
      <alignment vertical="center" shrinkToFit="1"/>
    </xf>
    <xf numFmtId="0" fontId="51" fillId="3" borderId="0" xfId="4" applyFont="1" applyFill="1" applyAlignment="1">
      <alignment vertical="center" wrapText="1"/>
    </xf>
    <xf numFmtId="10" fontId="96" fillId="0" borderId="0" xfId="0" applyNumberFormat="1" applyFont="1" applyAlignment="1">
      <alignment horizontal="center" vertical="center"/>
    </xf>
    <xf numFmtId="0" fontId="99" fillId="2" borderId="0" xfId="0" applyFont="1" applyFill="1" applyAlignment="1">
      <alignment vertical="center" wrapText="1"/>
    </xf>
    <xf numFmtId="0" fontId="100" fillId="2" borderId="0" xfId="1" applyNumberFormat="1" applyFont="1" applyFill="1" applyAlignment="1">
      <alignment horizontal="right" vertical="center" wrapText="1" shrinkToFit="1"/>
    </xf>
    <xf numFmtId="0" fontId="87" fillId="0" borderId="5" xfId="0" applyFont="1" applyBorder="1" applyAlignment="1">
      <alignment vertical="center" wrapText="1"/>
    </xf>
    <xf numFmtId="0" fontId="99" fillId="0" borderId="5" xfId="0" applyFont="1" applyBorder="1" applyAlignment="1">
      <alignment vertical="center" wrapText="1"/>
    </xf>
    <xf numFmtId="167" fontId="87" fillId="0" borderId="5" xfId="2" applyNumberFormat="1" applyFont="1" applyFill="1" applyBorder="1" applyAlignment="1">
      <alignment vertical="center" wrapText="1"/>
    </xf>
    <xf numFmtId="167" fontId="51" fillId="2" borderId="0" xfId="2" applyNumberFormat="1" applyFont="1" applyFill="1" applyAlignment="1">
      <alignment vertical="center" shrinkToFit="1"/>
    </xf>
    <xf numFmtId="165" fontId="51" fillId="2" borderId="0" xfId="4" applyNumberFormat="1" applyFont="1" applyFill="1" applyAlignment="1">
      <alignment horizontal="left" vertical="center" shrinkToFit="1"/>
    </xf>
    <xf numFmtId="170" fontId="51" fillId="2" borderId="0" xfId="4" applyNumberFormat="1" applyFont="1" applyFill="1" applyAlignment="1">
      <alignment vertical="center" shrinkToFit="1"/>
    </xf>
    <xf numFmtId="165" fontId="51" fillId="0" borderId="0" xfId="1" applyNumberFormat="1" applyFont="1" applyFill="1" applyAlignment="1">
      <alignment horizontal="left" vertical="center" shrinkToFit="1"/>
    </xf>
    <xf numFmtId="170" fontId="51" fillId="0" borderId="0" xfId="4" applyNumberFormat="1" applyFont="1" applyAlignment="1">
      <alignment horizontal="left" vertical="center" shrinkToFit="1"/>
    </xf>
    <xf numFmtId="0" fontId="51" fillId="0" borderId="0" xfId="4" applyFont="1" applyAlignment="1">
      <alignment horizontal="left" vertical="center" shrinkToFit="1"/>
    </xf>
    <xf numFmtId="165" fontId="51" fillId="0" borderId="0" xfId="1" applyNumberFormat="1" applyFont="1" applyFill="1" applyAlignment="1">
      <alignment vertical="center" shrinkToFit="1"/>
    </xf>
    <xf numFmtId="165" fontId="51" fillId="2" borderId="0" xfId="1" applyNumberFormat="1" applyFont="1" applyFill="1" applyAlignment="1">
      <alignment vertical="center" shrinkToFit="1"/>
    </xf>
    <xf numFmtId="165" fontId="51" fillId="0" borderId="0" xfId="1" applyNumberFormat="1" applyFont="1" applyFill="1" applyBorder="1" applyAlignment="1">
      <alignment horizontal="right" wrapText="1" shrinkToFit="1"/>
    </xf>
    <xf numFmtId="165" fontId="51" fillId="3" borderId="0" xfId="1" applyNumberFormat="1" applyFont="1" applyFill="1" applyBorder="1" applyAlignment="1">
      <alignment horizontal="right" wrapText="1" shrinkToFit="1"/>
    </xf>
    <xf numFmtId="0" fontId="101" fillId="2" borderId="0" xfId="4" applyFont="1" applyFill="1" applyAlignment="1">
      <alignment vertical="center" wrapText="1"/>
    </xf>
    <xf numFmtId="0" fontId="101" fillId="2" borderId="0" xfId="4" applyFont="1" applyFill="1" applyAlignment="1">
      <alignment vertical="center" shrinkToFit="1"/>
    </xf>
    <xf numFmtId="0" fontId="86" fillId="2" borderId="0" xfId="4" applyFont="1" applyFill="1" applyAlignment="1">
      <alignment horizontal="center" vertical="center"/>
    </xf>
    <xf numFmtId="164" fontId="51" fillId="3" borderId="0" xfId="1" applyFont="1" applyFill="1" applyBorder="1" applyAlignment="1">
      <alignment horizontal="left" vertical="center" wrapText="1" shrinkToFit="1"/>
    </xf>
    <xf numFmtId="0" fontId="100" fillId="3" borderId="0" xfId="4" applyFont="1" applyFill="1" applyAlignment="1">
      <alignment horizontal="center" vertical="center" wrapText="1" shrinkToFit="1"/>
    </xf>
    <xf numFmtId="0" fontId="101" fillId="2" borderId="0" xfId="4" applyFont="1" applyFill="1" applyAlignment="1">
      <alignment vertical="center"/>
    </xf>
    <xf numFmtId="164" fontId="51" fillId="0" borderId="0" xfId="1" applyFont="1" applyFill="1" applyBorder="1" applyAlignment="1">
      <alignment horizontal="left" vertical="center" wrapText="1" indent="2" shrinkToFit="1"/>
    </xf>
    <xf numFmtId="0" fontId="51" fillId="0" borderId="0" xfId="4" applyFont="1" applyAlignment="1">
      <alignment vertical="center" wrapText="1" shrinkToFit="1"/>
    </xf>
    <xf numFmtId="0" fontId="51" fillId="0" borderId="0" xfId="4" applyFont="1" applyAlignment="1">
      <alignment vertical="center"/>
    </xf>
    <xf numFmtId="165" fontId="51" fillId="2" borderId="0" xfId="1" applyNumberFormat="1" applyFont="1" applyFill="1" applyBorder="1" applyAlignment="1">
      <alignment horizontal="right" vertical="center" wrapText="1" indent="1"/>
    </xf>
    <xf numFmtId="0" fontId="51" fillId="2" borderId="0" xfId="4" applyFont="1" applyFill="1" applyAlignment="1">
      <alignment horizontal="left" vertical="center" wrapText="1" indent="2"/>
    </xf>
    <xf numFmtId="0" fontId="103" fillId="0" borderId="0" xfId="0" applyFont="1"/>
    <xf numFmtId="0" fontId="43" fillId="2" borderId="0" xfId="4" applyFont="1" applyFill="1" applyAlignment="1">
      <alignment vertical="center" wrapText="1"/>
    </xf>
    <xf numFmtId="165" fontId="53" fillId="3" borderId="0" xfId="1" applyNumberFormat="1" applyFont="1" applyFill="1" applyBorder="1" applyAlignment="1">
      <alignment horizontal="right" wrapText="1" shrinkToFit="1"/>
    </xf>
    <xf numFmtId="167" fontId="51" fillId="2" borderId="0" xfId="2" applyNumberFormat="1" applyFont="1" applyFill="1" applyBorder="1" applyAlignment="1">
      <alignment horizontal="center" vertical="center" wrapText="1"/>
    </xf>
    <xf numFmtId="173" fontId="36" fillId="0" borderId="0" xfId="0" applyNumberFormat="1" applyFont="1"/>
    <xf numFmtId="173" fontId="39" fillId="0" borderId="0" xfId="2" applyNumberFormat="1" applyFont="1" applyBorder="1" applyAlignment="1">
      <alignment horizontal="center"/>
    </xf>
    <xf numFmtId="173" fontId="42" fillId="0" borderId="0" xfId="2" applyNumberFormat="1" applyFont="1" applyFill="1" applyBorder="1" applyAlignment="1">
      <alignment horizontal="center" vertical="center" wrapText="1"/>
    </xf>
    <xf numFmtId="173" fontId="39" fillId="0" borderId="0" xfId="2" applyNumberFormat="1" applyFont="1" applyFill="1" applyBorder="1" applyAlignment="1">
      <alignment horizontal="center"/>
    </xf>
    <xf numFmtId="173" fontId="39" fillId="0" borderId="0" xfId="11" applyNumberFormat="1" applyFont="1" applyBorder="1" applyAlignment="1">
      <alignment horizontal="center"/>
    </xf>
    <xf numFmtId="165" fontId="89" fillId="0" borderId="0" xfId="1" applyNumberFormat="1" applyFont="1" applyFill="1" applyBorder="1" applyAlignment="1">
      <alignment horizontal="right" wrapText="1"/>
    </xf>
    <xf numFmtId="9" fontId="88" fillId="0" borderId="0" xfId="2" applyFont="1" applyFill="1" applyBorder="1" applyAlignment="1">
      <alignment horizontal="right" wrapText="1"/>
    </xf>
    <xf numFmtId="0" fontId="51" fillId="0" borderId="0" xfId="4" applyFont="1" applyAlignment="1">
      <alignment vertical="center" wrapText="1"/>
    </xf>
    <xf numFmtId="0" fontId="51" fillId="0" borderId="0" xfId="4" applyFont="1" applyAlignment="1">
      <alignment vertical="center" shrinkToFit="1"/>
    </xf>
    <xf numFmtId="0" fontId="89" fillId="0" borderId="0" xfId="4" applyFont="1" applyAlignment="1">
      <alignment wrapText="1"/>
    </xf>
    <xf numFmtId="9" fontId="51" fillId="3" borderId="0" xfId="11" applyFont="1" applyFill="1" applyBorder="1" applyAlignment="1">
      <alignment horizontal="right" wrapText="1" shrinkToFit="1"/>
    </xf>
    <xf numFmtId="0" fontId="10" fillId="3" borderId="0" xfId="0" applyFont="1" applyFill="1" applyAlignment="1">
      <alignment vertical="center" wrapText="1" shrinkToFit="1"/>
    </xf>
    <xf numFmtId="166" fontId="53" fillId="3" borderId="0" xfId="1" applyNumberFormat="1" applyFont="1" applyFill="1" applyBorder="1" applyAlignment="1">
      <alignment horizontal="right" wrapText="1" shrinkToFit="1"/>
    </xf>
    <xf numFmtId="164" fontId="53" fillId="3" borderId="0" xfId="1" applyFont="1" applyFill="1" applyBorder="1" applyAlignment="1">
      <alignment horizontal="right" wrapText="1" shrinkToFit="1"/>
    </xf>
    <xf numFmtId="167" fontId="53" fillId="3" borderId="1" xfId="2" applyNumberFormat="1" applyFont="1" applyFill="1" applyBorder="1" applyAlignment="1">
      <alignment horizontal="right" wrapText="1" shrinkToFit="1"/>
    </xf>
    <xf numFmtId="9" fontId="53" fillId="3" borderId="0" xfId="2" applyFont="1" applyFill="1" applyBorder="1" applyAlignment="1">
      <alignment horizontal="right" wrapText="1" shrinkToFit="1"/>
    </xf>
    <xf numFmtId="165" fontId="53" fillId="3" borderId="1" xfId="1" applyNumberFormat="1" applyFont="1" applyFill="1" applyBorder="1" applyAlignment="1">
      <alignment horizontal="right" wrapText="1" shrinkToFit="1"/>
    </xf>
    <xf numFmtId="0" fontId="16" fillId="3" borderId="0" xfId="0" quotePrefix="1" applyFont="1" applyFill="1" applyAlignment="1">
      <alignment horizontal="left" vertical="center"/>
    </xf>
    <xf numFmtId="0" fontId="16" fillId="3" borderId="7" xfId="0" applyFont="1" applyFill="1" applyBorder="1" applyAlignment="1">
      <alignment vertical="center" wrapText="1" shrinkToFit="1"/>
    </xf>
    <xf numFmtId="167" fontId="53" fillId="3" borderId="0" xfId="2" applyNumberFormat="1" applyFont="1" applyFill="1" applyBorder="1" applyAlignment="1">
      <alignment horizontal="center" vertical="center" wrapText="1" shrinkToFit="1"/>
    </xf>
    <xf numFmtId="0" fontId="106" fillId="0" borderId="0" xfId="0" applyFont="1"/>
    <xf numFmtId="0" fontId="1" fillId="0" borderId="0" xfId="0" applyFont="1"/>
    <xf numFmtId="0" fontId="1" fillId="0" borderId="7" xfId="0" applyFont="1" applyBorder="1"/>
    <xf numFmtId="0" fontId="41" fillId="2" borderId="7" xfId="0" applyFont="1" applyFill="1" applyBorder="1" applyAlignment="1">
      <alignment horizontal="center" vertical="center" wrapText="1" shrinkToFit="1"/>
    </xf>
    <xf numFmtId="0" fontId="41" fillId="2" borderId="0" xfId="0" applyFont="1" applyFill="1" applyAlignment="1">
      <alignment horizontal="center" vertical="center" wrapText="1" shrinkToFit="1"/>
    </xf>
    <xf numFmtId="0" fontId="42" fillId="3" borderId="0" xfId="0" applyFont="1" applyFill="1" applyAlignment="1">
      <alignment horizontal="left" vertical="center" wrapText="1"/>
    </xf>
    <xf numFmtId="0" fontId="36" fillId="3" borderId="0" xfId="0" applyFont="1" applyFill="1"/>
    <xf numFmtId="0" fontId="39" fillId="0" borderId="13" xfId="0" applyFont="1" applyBorder="1"/>
    <xf numFmtId="173" fontId="39" fillId="0" borderId="13" xfId="11" applyNumberFormat="1" applyFont="1" applyBorder="1" applyAlignment="1">
      <alignment horizontal="center"/>
    </xf>
    <xf numFmtId="173" fontId="39" fillId="0" borderId="14" xfId="11" applyNumberFormat="1" applyFont="1" applyBorder="1" applyAlignment="1">
      <alignment horizontal="center"/>
    </xf>
    <xf numFmtId="0" fontId="39" fillId="0" borderId="14" xfId="0" applyFont="1" applyBorder="1"/>
    <xf numFmtId="0" fontId="39" fillId="0" borderId="7" xfId="0" applyFont="1" applyBorder="1" applyAlignment="1">
      <alignment horizontal="center" vertical="center"/>
    </xf>
    <xf numFmtId="0" fontId="39" fillId="0" borderId="15" xfId="0" applyFont="1" applyBorder="1"/>
    <xf numFmtId="173" fontId="39" fillId="0" borderId="15" xfId="2" applyNumberFormat="1" applyFont="1" applyBorder="1" applyAlignment="1">
      <alignment horizontal="center"/>
    </xf>
    <xf numFmtId="0" fontId="42" fillId="3" borderId="12" xfId="0" applyFont="1" applyFill="1" applyBorder="1" applyAlignment="1">
      <alignment horizontal="left" vertical="center" wrapText="1"/>
    </xf>
    <xf numFmtId="173" fontId="36" fillId="3" borderId="0" xfId="0" applyNumberFormat="1" applyFont="1" applyFill="1"/>
    <xf numFmtId="173" fontId="39" fillId="0" borderId="14" xfId="2" applyNumberFormat="1" applyFont="1" applyBorder="1" applyAlignment="1">
      <alignment horizontal="center"/>
    </xf>
    <xf numFmtId="0" fontId="39" fillId="0" borderId="16" xfId="0" applyFont="1" applyBorder="1"/>
    <xf numFmtId="173" fontId="36" fillId="0" borderId="17" xfId="0" applyNumberFormat="1" applyFont="1" applyBorder="1"/>
    <xf numFmtId="173" fontId="39" fillId="0" borderId="17" xfId="2" applyNumberFormat="1" applyFont="1" applyBorder="1" applyAlignment="1">
      <alignment horizontal="center"/>
    </xf>
    <xf numFmtId="173" fontId="39" fillId="0" borderId="16" xfId="2" applyNumberFormat="1" applyFont="1" applyBorder="1" applyAlignment="1">
      <alignment horizontal="center"/>
    </xf>
    <xf numFmtId="0" fontId="36" fillId="0" borderId="19" xfId="0" applyFont="1" applyBorder="1"/>
    <xf numFmtId="0" fontId="43" fillId="3" borderId="0" xfId="4" applyFont="1" applyFill="1" applyAlignment="1">
      <alignment vertical="center" shrinkToFit="1"/>
    </xf>
    <xf numFmtId="3" fontId="48" fillId="9" borderId="0" xfId="0" applyNumberFormat="1" applyFont="1" applyFill="1" applyAlignment="1">
      <alignment horizontal="center"/>
    </xf>
    <xf numFmtId="173" fontId="48" fillId="9" borderId="0" xfId="0" applyNumberFormat="1" applyFont="1" applyFill="1" applyAlignment="1">
      <alignment horizontal="center"/>
    </xf>
    <xf numFmtId="173" fontId="47" fillId="3" borderId="0" xfId="4" applyNumberFormat="1" applyFont="1" applyFill="1" applyAlignment="1">
      <alignment horizontal="right" vertical="center" wrapText="1" shrinkToFit="1"/>
    </xf>
    <xf numFmtId="0" fontId="36" fillId="3" borderId="0" xfId="4" applyFont="1" applyFill="1" applyAlignment="1">
      <alignment horizontal="left" vertical="center" wrapText="1" shrinkToFit="1"/>
    </xf>
    <xf numFmtId="173" fontId="36" fillId="3" borderId="0" xfId="2" applyNumberFormat="1" applyFont="1" applyFill="1" applyBorder="1" applyAlignment="1">
      <alignment horizontal="right" vertical="center" wrapText="1" shrinkToFit="1"/>
    </xf>
    <xf numFmtId="3" fontId="48" fillId="3" borderId="13" xfId="0" applyNumberFormat="1" applyFont="1" applyFill="1" applyBorder="1" applyAlignment="1">
      <alignment horizontal="center"/>
    </xf>
    <xf numFmtId="173" fontId="48" fillId="3" borderId="13" xfId="0" applyNumberFormat="1" applyFont="1" applyFill="1" applyBorder="1" applyAlignment="1">
      <alignment horizontal="center"/>
    </xf>
    <xf numFmtId="173" fontId="48" fillId="9" borderId="13" xfId="0" applyNumberFormat="1" applyFont="1" applyFill="1" applyBorder="1" applyAlignment="1">
      <alignment horizontal="center"/>
    </xf>
    <xf numFmtId="173" fontId="48" fillId="3" borderId="14" xfId="0" applyNumberFormat="1" applyFont="1" applyFill="1" applyBorder="1" applyAlignment="1">
      <alignment horizontal="center"/>
    </xf>
    <xf numFmtId="3" fontId="48" fillId="3" borderId="14" xfId="0" applyNumberFormat="1" applyFont="1" applyFill="1" applyBorder="1" applyAlignment="1">
      <alignment horizontal="center"/>
    </xf>
    <xf numFmtId="0" fontId="36" fillId="3" borderId="14" xfId="4" applyFont="1" applyFill="1" applyBorder="1" applyAlignment="1">
      <alignment vertical="center"/>
    </xf>
    <xf numFmtId="3" fontId="48" fillId="9" borderId="14" xfId="0" applyNumberFormat="1" applyFont="1" applyFill="1" applyBorder="1" applyAlignment="1">
      <alignment horizontal="center"/>
    </xf>
    <xf numFmtId="173" fontId="48" fillId="9" borderId="14" xfId="0" applyNumberFormat="1" applyFont="1" applyFill="1" applyBorder="1" applyAlignment="1">
      <alignment horizontal="center"/>
    </xf>
    <xf numFmtId="3" fontId="48" fillId="9" borderId="20" xfId="0" applyNumberFormat="1" applyFont="1" applyFill="1" applyBorder="1" applyAlignment="1">
      <alignment horizontal="center"/>
    </xf>
    <xf numFmtId="0" fontId="45" fillId="3" borderId="21" xfId="4" applyFont="1" applyFill="1" applyBorder="1" applyAlignment="1">
      <alignment horizontal="center" vertical="center" wrapText="1" shrinkToFit="1"/>
    </xf>
    <xf numFmtId="0" fontId="46" fillId="3" borderId="21" xfId="4" applyFont="1" applyFill="1" applyBorder="1" applyAlignment="1">
      <alignment horizontal="center" vertical="center" wrapText="1" shrinkToFit="1"/>
    </xf>
    <xf numFmtId="0" fontId="46" fillId="3" borderId="0" xfId="4" applyFont="1" applyFill="1" applyAlignment="1">
      <alignment horizontal="center" vertical="center" wrapText="1" shrinkToFit="1"/>
    </xf>
    <xf numFmtId="173" fontId="48" fillId="9" borderId="22" xfId="0" applyNumberFormat="1" applyFont="1" applyFill="1" applyBorder="1" applyAlignment="1">
      <alignment horizontal="center"/>
    </xf>
    <xf numFmtId="0" fontId="108" fillId="3" borderId="21" xfId="4" applyFont="1" applyFill="1" applyBorder="1" applyAlignment="1">
      <alignment horizontal="center" vertical="center" wrapText="1" shrinkToFit="1"/>
    </xf>
    <xf numFmtId="0" fontId="51" fillId="3" borderId="23" xfId="4" applyFont="1" applyFill="1" applyBorder="1" applyAlignment="1">
      <alignment horizontal="left" wrapText="1" shrinkToFit="1"/>
    </xf>
    <xf numFmtId="9" fontId="51" fillId="3" borderId="23" xfId="11" applyFont="1" applyFill="1" applyBorder="1" applyAlignment="1">
      <alignment horizontal="right" wrapText="1" shrinkToFit="1"/>
    </xf>
    <xf numFmtId="165" fontId="51" fillId="3" borderId="23" xfId="1" applyNumberFormat="1" applyFont="1" applyFill="1" applyBorder="1" applyAlignment="1">
      <alignment horizontal="right" wrapText="1" shrinkToFit="1"/>
    </xf>
    <xf numFmtId="165" fontId="51" fillId="3" borderId="24" xfId="1" applyNumberFormat="1" applyFont="1" applyFill="1" applyBorder="1" applyAlignment="1">
      <alignment horizontal="right" wrapText="1" shrinkToFit="1"/>
    </xf>
    <xf numFmtId="0" fontId="51" fillId="2" borderId="19" xfId="4" applyFont="1" applyFill="1" applyBorder="1" applyAlignment="1">
      <alignment vertical="center"/>
    </xf>
    <xf numFmtId="0" fontId="51" fillId="2" borderId="19" xfId="4" applyFont="1" applyFill="1" applyBorder="1" applyAlignment="1">
      <alignment vertical="center" shrinkToFit="1"/>
    </xf>
    <xf numFmtId="0" fontId="51" fillId="2" borderId="19" xfId="4" applyFont="1" applyFill="1" applyBorder="1" applyAlignment="1">
      <alignment vertical="center" wrapText="1"/>
    </xf>
    <xf numFmtId="165" fontId="51" fillId="3" borderId="13" xfId="1" applyNumberFormat="1" applyFont="1" applyFill="1" applyBorder="1" applyAlignment="1">
      <alignment horizontal="right" wrapText="1" shrinkToFit="1"/>
    </xf>
    <xf numFmtId="9" fontId="51" fillId="3" borderId="13" xfId="11" applyFont="1" applyFill="1" applyBorder="1" applyAlignment="1">
      <alignment horizontal="right" wrapText="1" shrinkToFit="1"/>
    </xf>
    <xf numFmtId="0" fontId="89" fillId="3" borderId="23" xfId="4" applyFont="1" applyFill="1" applyBorder="1" applyAlignment="1">
      <alignment wrapText="1"/>
    </xf>
    <xf numFmtId="165" fontId="89" fillId="3" borderId="23" xfId="1" applyNumberFormat="1" applyFont="1" applyFill="1" applyBorder="1" applyAlignment="1">
      <alignment horizontal="right" wrapText="1"/>
    </xf>
    <xf numFmtId="9" fontId="88" fillId="3" borderId="23" xfId="11" applyFont="1" applyFill="1" applyBorder="1" applyAlignment="1">
      <alignment horizontal="right" wrapText="1"/>
    </xf>
    <xf numFmtId="165" fontId="51" fillId="3" borderId="14" xfId="1" applyNumberFormat="1" applyFont="1" applyFill="1" applyBorder="1" applyAlignment="1">
      <alignment horizontal="right" wrapText="1" shrinkToFit="1"/>
    </xf>
    <xf numFmtId="9" fontId="51" fillId="3" borderId="14" xfId="11" applyFont="1" applyFill="1" applyBorder="1" applyAlignment="1">
      <alignment horizontal="right" wrapText="1" shrinkToFit="1"/>
    </xf>
    <xf numFmtId="0" fontId="51" fillId="3" borderId="20" xfId="4" applyFont="1" applyFill="1" applyBorder="1" applyAlignment="1">
      <alignment horizontal="left" wrapText="1" shrinkToFit="1"/>
    </xf>
    <xf numFmtId="0" fontId="51" fillId="3" borderId="14" xfId="4" applyFont="1" applyFill="1" applyBorder="1" applyAlignment="1">
      <alignment horizontal="left" wrapText="1" shrinkToFit="1"/>
    </xf>
    <xf numFmtId="9" fontId="51" fillId="3" borderId="27" xfId="11" applyFont="1" applyFill="1" applyBorder="1" applyAlignment="1">
      <alignment horizontal="right" wrapText="1" shrinkToFit="1"/>
    </xf>
    <xf numFmtId="0" fontId="51" fillId="3" borderId="13" xfId="4" applyFont="1" applyFill="1" applyBorder="1" applyAlignment="1">
      <alignment horizontal="left" wrapText="1" shrinkToFit="1"/>
    </xf>
    <xf numFmtId="0" fontId="51" fillId="3" borderId="27" xfId="4" applyFont="1" applyFill="1" applyBorder="1" applyAlignment="1">
      <alignment horizontal="left" wrapText="1" shrinkToFit="1"/>
    </xf>
    <xf numFmtId="0" fontId="87" fillId="3" borderId="25" xfId="4" applyFont="1" applyFill="1" applyBorder="1" applyAlignment="1">
      <alignment horizontal="left" vertical="center" wrapText="1" shrinkToFit="1"/>
    </xf>
    <xf numFmtId="0" fontId="87" fillId="3" borderId="25" xfId="4" applyFont="1" applyFill="1" applyBorder="1" applyAlignment="1">
      <alignment horizontal="left" wrapText="1" shrinkToFit="1"/>
    </xf>
    <xf numFmtId="0" fontId="89" fillId="3" borderId="0" xfId="4" applyFont="1" applyFill="1" applyAlignment="1">
      <alignment wrapText="1"/>
    </xf>
    <xf numFmtId="9" fontId="51" fillId="3" borderId="20" xfId="11" applyFont="1" applyFill="1" applyBorder="1" applyAlignment="1">
      <alignment horizontal="right" wrapText="1" shrinkToFit="1"/>
    </xf>
    <xf numFmtId="0" fontId="87" fillId="3" borderId="26" xfId="4" applyFont="1" applyFill="1" applyBorder="1" applyAlignment="1">
      <alignment horizontal="left" wrapText="1" shrinkToFit="1"/>
    </xf>
    <xf numFmtId="9" fontId="51" fillId="3" borderId="26" xfId="11" applyFont="1" applyFill="1" applyBorder="1" applyAlignment="1">
      <alignment horizontal="right" wrapText="1" shrinkToFit="1"/>
    </xf>
    <xf numFmtId="0" fontId="87" fillId="2" borderId="28" xfId="4" applyFont="1" applyFill="1" applyBorder="1" applyAlignment="1">
      <alignment vertical="center" wrapText="1"/>
    </xf>
    <xf numFmtId="0" fontId="51" fillId="2" borderId="29" xfId="4" applyFont="1" applyFill="1" applyBorder="1" applyAlignment="1">
      <alignment vertical="center" shrinkToFit="1"/>
    </xf>
    <xf numFmtId="0" fontId="51" fillId="2" borderId="29" xfId="4" applyFont="1" applyFill="1" applyBorder="1" applyAlignment="1">
      <alignment vertical="center"/>
    </xf>
    <xf numFmtId="0" fontId="51" fillId="3" borderId="28" xfId="4" applyFont="1" applyFill="1" applyBorder="1" applyAlignment="1">
      <alignment horizontal="center" wrapText="1" shrinkToFit="1"/>
    </xf>
    <xf numFmtId="0" fontId="51" fillId="3" borderId="28" xfId="4" applyFont="1" applyFill="1" applyBorder="1" applyAlignment="1">
      <alignment horizontal="center" vertical="center" wrapText="1" shrinkToFit="1"/>
    </xf>
    <xf numFmtId="167" fontId="51" fillId="3" borderId="13" xfId="2" applyNumberFormat="1" applyFont="1" applyFill="1" applyBorder="1" applyAlignment="1">
      <alignment horizontal="left" wrapText="1" shrinkToFit="1"/>
    </xf>
    <xf numFmtId="167" fontId="51" fillId="3" borderId="20" xfId="2" applyNumberFormat="1" applyFont="1" applyFill="1" applyBorder="1" applyAlignment="1">
      <alignment horizontal="center" wrapText="1" shrinkToFit="1"/>
    </xf>
    <xf numFmtId="167" fontId="51" fillId="3" borderId="14" xfId="2" applyNumberFormat="1" applyFont="1" applyFill="1" applyBorder="1" applyAlignment="1">
      <alignment horizontal="center" wrapText="1" shrinkToFit="1"/>
    </xf>
    <xf numFmtId="0" fontId="91" fillId="3" borderId="0" xfId="4" applyFont="1" applyFill="1" applyAlignment="1">
      <alignment horizontal="left" vertical="center" wrapText="1" shrinkToFit="1"/>
    </xf>
    <xf numFmtId="0" fontId="51" fillId="3" borderId="0" xfId="0" applyFont="1" applyFill="1" applyAlignment="1">
      <alignment vertical="center" wrapText="1"/>
    </xf>
    <xf numFmtId="169" fontId="51" fillId="3" borderId="0" xfId="2" applyNumberFormat="1" applyFont="1" applyFill="1" applyBorder="1" applyAlignment="1">
      <alignment horizontal="right" vertical="center" shrinkToFit="1"/>
    </xf>
    <xf numFmtId="167" fontId="51" fillId="3" borderId="0" xfId="2" applyNumberFormat="1" applyFont="1" applyFill="1" applyBorder="1" applyAlignment="1">
      <alignment horizontal="right" vertical="center" shrinkToFit="1"/>
    </xf>
    <xf numFmtId="0" fontId="51" fillId="3" borderId="30" xfId="0" applyFont="1" applyFill="1" applyBorder="1" applyAlignment="1">
      <alignment vertical="center" shrinkToFit="1"/>
    </xf>
    <xf numFmtId="0" fontId="108" fillId="2" borderId="0" xfId="0" applyFont="1" applyFill="1" applyAlignment="1">
      <alignment horizontal="center" vertical="center" wrapText="1" shrinkToFit="1"/>
    </xf>
    <xf numFmtId="0" fontId="108" fillId="2" borderId="7" xfId="0" applyFont="1" applyFill="1" applyBorder="1" applyAlignment="1">
      <alignment horizontal="center" vertical="center" wrapText="1" shrinkToFit="1"/>
    </xf>
    <xf numFmtId="167" fontId="51" fillId="3" borderId="14" xfId="2" applyNumberFormat="1" applyFont="1" applyFill="1" applyBorder="1" applyAlignment="1">
      <alignment horizontal="left" wrapText="1" shrinkToFit="1"/>
    </xf>
    <xf numFmtId="0" fontId="96" fillId="3" borderId="0" xfId="0" applyFont="1" applyFill="1" applyAlignment="1">
      <alignment vertical="center"/>
    </xf>
    <xf numFmtId="3" fontId="97" fillId="3" borderId="12" xfId="0" applyNumberFormat="1" applyFont="1" applyFill="1" applyBorder="1" applyAlignment="1">
      <alignment horizontal="center" vertical="center"/>
    </xf>
    <xf numFmtId="3" fontId="97" fillId="3" borderId="0" xfId="0" applyNumberFormat="1" applyFont="1" applyFill="1" applyAlignment="1">
      <alignment horizontal="center" vertical="center"/>
    </xf>
    <xf numFmtId="167" fontId="97" fillId="3" borderId="8" xfId="2" applyNumberFormat="1" applyFont="1" applyFill="1" applyBorder="1" applyAlignment="1">
      <alignment horizontal="center" vertical="center"/>
    </xf>
    <xf numFmtId="4" fontId="96" fillId="3" borderId="20" xfId="0" applyNumberFormat="1" applyFont="1" applyFill="1" applyBorder="1" applyAlignment="1">
      <alignment horizontal="center" vertical="center"/>
    </xf>
    <xf numFmtId="4" fontId="96" fillId="3" borderId="14" xfId="0" applyNumberFormat="1" applyFont="1" applyFill="1" applyBorder="1" applyAlignment="1">
      <alignment horizontal="center" vertical="center"/>
    </xf>
    <xf numFmtId="0" fontId="96" fillId="3" borderId="14" xfId="0" applyFont="1" applyFill="1" applyBorder="1" applyAlignment="1">
      <alignment horizontal="center" vertical="center"/>
    </xf>
    <xf numFmtId="0" fontId="96" fillId="3" borderId="14" xfId="0" applyFont="1" applyFill="1" applyBorder="1" applyAlignment="1">
      <alignment vertical="center"/>
    </xf>
    <xf numFmtId="167" fontId="53" fillId="3" borderId="7" xfId="2" applyNumberFormat="1" applyFont="1" applyFill="1" applyBorder="1" applyAlignment="1">
      <alignment horizontal="right" vertical="center" wrapText="1" shrinkToFit="1"/>
    </xf>
    <xf numFmtId="0" fontId="109" fillId="2" borderId="0" xfId="0" applyFont="1" applyFill="1" applyAlignment="1">
      <alignment horizontal="right" vertical="center" wrapText="1" shrinkToFit="1"/>
    </xf>
    <xf numFmtId="0" fontId="109" fillId="2" borderId="0" xfId="0" applyFont="1" applyFill="1" applyAlignment="1">
      <alignment horizontal="center" vertical="center" wrapText="1" shrinkToFit="1"/>
    </xf>
    <xf numFmtId="164" fontId="53" fillId="3" borderId="7" xfId="1" applyFont="1" applyFill="1" applyBorder="1" applyAlignment="1">
      <alignment horizontal="right" wrapText="1" shrinkToFit="1"/>
    </xf>
    <xf numFmtId="165" fontId="53" fillId="3" borderId="7" xfId="1" applyNumberFormat="1" applyFont="1" applyFill="1" applyBorder="1" applyAlignment="1">
      <alignment horizontal="right" wrapText="1" shrinkToFit="1"/>
    </xf>
    <xf numFmtId="0" fontId="16" fillId="3" borderId="7" xfId="0" applyFont="1" applyFill="1" applyBorder="1" applyAlignment="1">
      <alignment horizontal="left" vertical="center" wrapText="1"/>
    </xf>
    <xf numFmtId="167" fontId="53" fillId="3" borderId="8" xfId="2" applyNumberFormat="1" applyFont="1" applyFill="1" applyBorder="1" applyAlignment="1">
      <alignment horizontal="right" wrapText="1" shrinkToFit="1"/>
    </xf>
    <xf numFmtId="165" fontId="54" fillId="3" borderId="8" xfId="1" applyNumberFormat="1" applyFont="1" applyFill="1" applyBorder="1" applyAlignment="1">
      <alignment horizontal="right" vertical="center" wrapText="1"/>
    </xf>
    <xf numFmtId="165" fontId="53" fillId="3" borderId="8" xfId="1" applyNumberFormat="1" applyFont="1" applyFill="1" applyBorder="1" applyAlignment="1">
      <alignment horizontal="right" wrapText="1" shrinkToFit="1"/>
    </xf>
    <xf numFmtId="0" fontId="16" fillId="3" borderId="8" xfId="0" applyFont="1" applyFill="1" applyBorder="1" applyAlignment="1">
      <alignment horizontal="left" vertical="center" wrapText="1"/>
    </xf>
    <xf numFmtId="167" fontId="53" fillId="2" borderId="8" xfId="2" applyNumberFormat="1" applyFont="1" applyFill="1" applyBorder="1" applyAlignment="1">
      <alignment horizontal="right" wrapText="1" shrinkToFit="1"/>
    </xf>
    <xf numFmtId="167" fontId="53" fillId="3" borderId="7" xfId="2" applyNumberFormat="1" applyFont="1" applyFill="1" applyBorder="1" applyAlignment="1">
      <alignment horizontal="right" wrapText="1" shrinkToFit="1"/>
    </xf>
    <xf numFmtId="165" fontId="53" fillId="3" borderId="31" xfId="1" applyNumberFormat="1" applyFont="1" applyFill="1" applyBorder="1" applyAlignment="1">
      <alignment horizontal="right" wrapText="1" shrinkToFit="1"/>
    </xf>
    <xf numFmtId="0" fontId="16" fillId="3" borderId="8" xfId="0" applyFont="1" applyFill="1" applyBorder="1" applyAlignment="1">
      <alignment vertical="center" wrapText="1"/>
    </xf>
    <xf numFmtId="0" fontId="16" fillId="3" borderId="32" xfId="0" applyFont="1" applyFill="1" applyBorder="1" applyAlignment="1">
      <alignment vertical="center" wrapText="1"/>
    </xf>
    <xf numFmtId="165" fontId="53" fillId="3" borderId="11" xfId="1" applyNumberFormat="1" applyFont="1" applyFill="1" applyBorder="1" applyAlignment="1">
      <alignment horizontal="right" wrapText="1" shrinkToFit="1"/>
    </xf>
    <xf numFmtId="166" fontId="53" fillId="3" borderId="32" xfId="1" applyNumberFormat="1" applyFont="1" applyFill="1" applyBorder="1" applyAlignment="1">
      <alignment horizontal="right" vertical="center" wrapText="1" shrinkToFit="1"/>
    </xf>
    <xf numFmtId="167" fontId="53" fillId="3" borderId="32" xfId="2" applyNumberFormat="1" applyFont="1" applyFill="1" applyBorder="1" applyAlignment="1">
      <alignment horizontal="right" vertical="center" wrapText="1" shrinkToFit="1"/>
    </xf>
    <xf numFmtId="165" fontId="54" fillId="3" borderId="32" xfId="0" applyNumberFormat="1" applyFont="1" applyFill="1" applyBorder="1" applyAlignment="1">
      <alignment horizontal="right" vertical="center" wrapText="1"/>
    </xf>
    <xf numFmtId="165" fontId="53" fillId="3" borderId="32" xfId="1" applyNumberFormat="1" applyFont="1" applyFill="1" applyBorder="1" applyAlignment="1">
      <alignment horizontal="right" wrapText="1" shrinkToFit="1"/>
    </xf>
    <xf numFmtId="165" fontId="53" fillId="3" borderId="32" xfId="1" applyNumberFormat="1" applyFont="1" applyFill="1" applyBorder="1" applyAlignment="1">
      <alignment horizontal="right" vertical="center" wrapText="1" shrinkToFit="1"/>
    </xf>
    <xf numFmtId="166" fontId="53" fillId="3" borderId="20" xfId="1" applyNumberFormat="1" applyFont="1" applyFill="1" applyBorder="1" applyAlignment="1">
      <alignment horizontal="right" wrapText="1" shrinkToFit="1"/>
    </xf>
    <xf numFmtId="164" fontId="53" fillId="3" borderId="15" xfId="1" applyFont="1" applyFill="1" applyBorder="1" applyAlignment="1">
      <alignment horizontal="right" wrapText="1" shrinkToFit="1"/>
    </xf>
    <xf numFmtId="166" fontId="53" fillId="3" borderId="15" xfId="1" applyNumberFormat="1" applyFont="1" applyFill="1" applyBorder="1" applyAlignment="1">
      <alignment horizontal="right" wrapText="1" shrinkToFit="1"/>
    </xf>
    <xf numFmtId="167" fontId="53" fillId="3" borderId="20" xfId="2" applyNumberFormat="1" applyFont="1" applyFill="1" applyBorder="1" applyAlignment="1">
      <alignment horizontal="right" wrapText="1" shrinkToFit="1"/>
    </xf>
    <xf numFmtId="0" fontId="10" fillId="3" borderId="14" xfId="0" applyFont="1" applyFill="1" applyBorder="1" applyAlignment="1">
      <alignment vertical="center" wrapText="1" shrinkToFit="1"/>
    </xf>
    <xf numFmtId="166" fontId="53" fillId="3" borderId="14" xfId="1" applyNumberFormat="1" applyFont="1" applyFill="1" applyBorder="1" applyAlignment="1">
      <alignment horizontal="right" wrapText="1" shrinkToFit="1"/>
    </xf>
    <xf numFmtId="166" fontId="53" fillId="3" borderId="13" xfId="1" applyNumberFormat="1" applyFont="1" applyFill="1" applyBorder="1" applyAlignment="1">
      <alignment horizontal="right" wrapText="1" shrinkToFit="1"/>
    </xf>
    <xf numFmtId="167" fontId="53" fillId="3" borderId="14" xfId="2" applyNumberFormat="1" applyFont="1" applyFill="1" applyBorder="1" applyAlignment="1">
      <alignment horizontal="right" wrapText="1" shrinkToFit="1"/>
    </xf>
    <xf numFmtId="165" fontId="54" fillId="3" borderId="8" xfId="1" applyNumberFormat="1" applyFont="1" applyFill="1" applyBorder="1" applyAlignment="1">
      <alignment horizontal="right" vertical="center" wrapText="1" shrinkToFit="1"/>
    </xf>
    <xf numFmtId="165" fontId="54" fillId="3" borderId="0" xfId="1" applyNumberFormat="1" applyFont="1" applyFill="1" applyBorder="1" applyAlignment="1">
      <alignment horizontal="right" vertical="center" wrapText="1" shrinkToFit="1"/>
    </xf>
    <xf numFmtId="167" fontId="53" fillId="3" borderId="32" xfId="2" applyNumberFormat="1" applyFont="1" applyFill="1" applyBorder="1" applyAlignment="1">
      <alignment horizontal="right" wrapText="1" shrinkToFit="1"/>
    </xf>
    <xf numFmtId="0" fontId="16" fillId="3" borderId="12" xfId="0" applyFont="1" applyFill="1" applyBorder="1" applyAlignment="1">
      <alignment vertical="center" wrapText="1" shrinkToFit="1"/>
    </xf>
    <xf numFmtId="165" fontId="53" fillId="3" borderId="12" xfId="1" applyNumberFormat="1" applyFont="1" applyFill="1" applyBorder="1" applyAlignment="1">
      <alignment horizontal="right" wrapText="1" shrinkToFit="1"/>
    </xf>
    <xf numFmtId="166" fontId="53" fillId="3" borderId="12" xfId="1" applyNumberFormat="1" applyFont="1" applyFill="1" applyBorder="1" applyAlignment="1">
      <alignment horizontal="right" wrapText="1" shrinkToFit="1"/>
    </xf>
    <xf numFmtId="167" fontId="53" fillId="3" borderId="12" xfId="2" applyNumberFormat="1" applyFont="1" applyFill="1" applyBorder="1" applyAlignment="1">
      <alignment horizontal="right" wrapText="1" shrinkToFit="1"/>
    </xf>
    <xf numFmtId="0" fontId="16" fillId="3" borderId="14" xfId="0" applyFont="1" applyFill="1" applyBorder="1" applyAlignment="1">
      <alignment vertical="center" wrapText="1" shrinkToFit="1"/>
    </xf>
    <xf numFmtId="165" fontId="53" fillId="3" borderId="14" xfId="1" applyNumberFormat="1" applyFont="1" applyFill="1" applyBorder="1" applyAlignment="1">
      <alignment horizontal="right" wrapText="1" shrinkToFit="1"/>
    </xf>
    <xf numFmtId="0" fontId="16" fillId="3" borderId="20" xfId="0" applyFont="1" applyFill="1" applyBorder="1" applyAlignment="1">
      <alignment horizontal="left" vertical="center" wrapText="1"/>
    </xf>
    <xf numFmtId="167" fontId="53" fillId="2" borderId="12" xfId="2" applyNumberFormat="1" applyFont="1" applyFill="1" applyBorder="1" applyAlignment="1">
      <alignment horizontal="right" wrapText="1" shrinkToFit="1"/>
    </xf>
    <xf numFmtId="0" fontId="16" fillId="3" borderId="12" xfId="0" applyFont="1" applyFill="1" applyBorder="1" applyAlignment="1">
      <alignment horizontal="left" vertical="center" wrapText="1" indent="1"/>
    </xf>
    <xf numFmtId="0" fontId="16" fillId="3" borderId="14" xfId="0" applyFont="1" applyFill="1" applyBorder="1" applyAlignment="1">
      <alignment horizontal="left" vertical="center" wrapText="1" indent="1"/>
    </xf>
    <xf numFmtId="0" fontId="16" fillId="3" borderId="7" xfId="0" applyFont="1" applyFill="1" applyBorder="1" applyAlignment="1">
      <alignment horizontal="left" vertical="center" wrapText="1" indent="1"/>
    </xf>
    <xf numFmtId="0" fontId="16" fillId="3" borderId="12" xfId="0" applyFont="1" applyFill="1" applyBorder="1" applyAlignment="1">
      <alignment horizontal="left" vertical="center" wrapText="1"/>
    </xf>
    <xf numFmtId="0" fontId="16" fillId="3" borderId="14" xfId="0" applyFont="1" applyFill="1" applyBorder="1" applyAlignment="1">
      <alignment horizontal="left" vertical="center" wrapText="1"/>
    </xf>
    <xf numFmtId="0" fontId="10" fillId="3" borderId="32" xfId="0" applyFont="1" applyFill="1" applyBorder="1" applyAlignment="1">
      <alignment vertical="center" wrapText="1" shrinkToFit="1"/>
    </xf>
    <xf numFmtId="0" fontId="10" fillId="3" borderId="0" xfId="0" applyFont="1" applyFill="1" applyAlignment="1">
      <alignment vertical="center"/>
    </xf>
    <xf numFmtId="0" fontId="10" fillId="3" borderId="32"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6" fillId="3" borderId="7" xfId="0" applyFont="1" applyFill="1" applyBorder="1" applyAlignment="1">
      <alignment vertical="center" wrapText="1"/>
    </xf>
    <xf numFmtId="0" fontId="11" fillId="3" borderId="0" xfId="0" applyFont="1" applyFill="1" applyAlignment="1">
      <alignment vertical="center" wrapText="1"/>
    </xf>
    <xf numFmtId="0" fontId="11" fillId="3" borderId="19" xfId="0" applyFont="1" applyFill="1" applyBorder="1" applyAlignment="1">
      <alignment vertical="center" wrapText="1" shrinkToFit="1"/>
    </xf>
    <xf numFmtId="0" fontId="81" fillId="3" borderId="0" xfId="0" applyFont="1" applyFill="1" applyAlignment="1">
      <alignment horizontal="right" vertical="center" wrapText="1" shrinkToFit="1"/>
    </xf>
    <xf numFmtId="166" fontId="81" fillId="3" borderId="0" xfId="1" applyNumberFormat="1" applyFont="1" applyFill="1" applyBorder="1" applyAlignment="1">
      <alignment horizontal="right" vertical="center" wrapText="1" shrinkToFit="1"/>
    </xf>
    <xf numFmtId="169" fontId="81" fillId="0" borderId="0" xfId="0" applyNumberFormat="1" applyFont="1" applyAlignment="1">
      <alignment horizontal="right" vertical="center" wrapText="1" shrinkToFit="1"/>
    </xf>
    <xf numFmtId="0" fontId="11" fillId="3" borderId="17" xfId="0" applyFont="1" applyFill="1" applyBorder="1" applyAlignment="1">
      <alignment vertical="center" wrapText="1" shrinkToFit="1"/>
    </xf>
    <xf numFmtId="0" fontId="10" fillId="3" borderId="32" xfId="0" applyFont="1" applyFill="1" applyBorder="1" applyAlignment="1">
      <alignment vertical="center" wrapText="1"/>
    </xf>
    <xf numFmtId="9" fontId="53" fillId="3" borderId="0" xfId="2" applyFont="1" applyFill="1" applyAlignment="1">
      <alignment horizontal="right" vertical="center" wrapText="1" shrinkToFit="1"/>
    </xf>
    <xf numFmtId="0" fontId="11" fillId="3" borderId="12" xfId="0" applyFont="1" applyFill="1" applyBorder="1" applyAlignment="1">
      <alignment wrapText="1"/>
    </xf>
    <xf numFmtId="9" fontId="53" fillId="3" borderId="12" xfId="2" applyFont="1" applyFill="1" applyBorder="1" applyAlignment="1">
      <alignment horizontal="right" vertical="center" wrapText="1" shrinkToFit="1"/>
    </xf>
    <xf numFmtId="167" fontId="53" fillId="3" borderId="15" xfId="2" applyNumberFormat="1" applyFont="1" applyFill="1" applyBorder="1" applyAlignment="1">
      <alignment horizontal="right" wrapText="1" shrinkToFit="1"/>
    </xf>
    <xf numFmtId="167" fontId="53" fillId="3" borderId="12" xfId="2" applyNumberFormat="1" applyFont="1" applyFill="1" applyBorder="1" applyAlignment="1">
      <alignment horizontal="right" vertical="center" wrapText="1" shrinkToFit="1"/>
    </xf>
    <xf numFmtId="169" fontId="81" fillId="3" borderId="12" xfId="0" applyNumberFormat="1" applyFont="1" applyFill="1" applyBorder="1" applyAlignment="1">
      <alignment horizontal="right" vertical="center" wrapText="1" shrinkToFit="1"/>
    </xf>
    <xf numFmtId="0" fontId="111" fillId="2" borderId="0" xfId="0" applyFont="1" applyFill="1" applyAlignment="1">
      <alignment horizontal="center" wrapText="1" shrinkToFit="1"/>
    </xf>
    <xf numFmtId="0" fontId="111" fillId="2" borderId="0" xfId="0" applyFont="1" applyFill="1" applyAlignment="1">
      <alignment horizontal="right" wrapText="1" shrinkToFit="1"/>
    </xf>
    <xf numFmtId="0" fontId="54" fillId="3" borderId="12" xfId="0" applyFont="1" applyFill="1" applyBorder="1" applyAlignment="1">
      <alignment horizontal="left" vertical="center" wrapText="1"/>
    </xf>
    <xf numFmtId="0" fontId="56" fillId="3" borderId="20" xfId="0" applyFont="1" applyFill="1" applyBorder="1" applyAlignment="1">
      <alignment vertical="center" wrapText="1" shrinkToFit="1"/>
    </xf>
    <xf numFmtId="0" fontId="56" fillId="3" borderId="0" xfId="0" applyFont="1" applyFill="1" applyAlignment="1">
      <alignment vertical="center" wrapText="1" shrinkToFit="1"/>
    </xf>
    <xf numFmtId="0" fontId="54" fillId="3" borderId="15" xfId="0" applyFont="1" applyFill="1" applyBorder="1" applyAlignment="1">
      <alignment horizontal="left" vertical="center" wrapText="1"/>
    </xf>
    <xf numFmtId="166" fontId="53" fillId="3" borderId="7" xfId="1" applyNumberFormat="1" applyFont="1" applyFill="1" applyBorder="1" applyAlignment="1">
      <alignment horizontal="right" wrapText="1" shrinkToFit="1"/>
    </xf>
    <xf numFmtId="0" fontId="56" fillId="3" borderId="32" xfId="0" applyFont="1" applyFill="1" applyBorder="1" applyAlignment="1">
      <alignment horizontal="left" vertical="center" wrapText="1"/>
    </xf>
    <xf numFmtId="0" fontId="54" fillId="3" borderId="14" xfId="0" applyFont="1" applyFill="1" applyBorder="1" applyAlignment="1">
      <alignment horizontal="left" vertical="center" wrapText="1"/>
    </xf>
    <xf numFmtId="165" fontId="53" fillId="3" borderId="20" xfId="1" applyNumberFormat="1" applyFont="1" applyFill="1" applyBorder="1" applyAlignment="1">
      <alignment horizontal="right" wrapText="1" shrinkToFit="1"/>
    </xf>
    <xf numFmtId="0" fontId="83" fillId="3" borderId="8" xfId="0" applyFont="1" applyFill="1" applyBorder="1" applyAlignment="1">
      <alignment horizontal="left" vertical="center" wrapText="1"/>
    </xf>
    <xf numFmtId="0" fontId="54" fillId="3" borderId="32" xfId="0" applyFont="1" applyFill="1" applyBorder="1" applyAlignment="1">
      <alignment horizontal="left" vertical="center" wrapText="1"/>
    </xf>
    <xf numFmtId="0" fontId="84" fillId="3" borderId="17" xfId="0" applyFont="1" applyFill="1" applyBorder="1" applyAlignment="1">
      <alignment horizontal="left" vertical="center" wrapText="1"/>
    </xf>
    <xf numFmtId="165" fontId="53" fillId="3" borderId="18" xfId="1" applyNumberFormat="1" applyFont="1" applyFill="1" applyBorder="1" applyAlignment="1">
      <alignment horizontal="right" wrapText="1" shrinkToFit="1"/>
    </xf>
    <xf numFmtId="167" fontId="53" fillId="3" borderId="18" xfId="2" applyNumberFormat="1" applyFont="1" applyFill="1" applyBorder="1" applyAlignment="1">
      <alignment horizontal="right" wrapText="1" shrinkToFit="1"/>
    </xf>
    <xf numFmtId="173" fontId="39" fillId="0" borderId="12" xfId="11" applyNumberFormat="1" applyFont="1" applyBorder="1" applyAlignment="1">
      <alignment horizontal="center"/>
    </xf>
    <xf numFmtId="0" fontId="45" fillId="3" borderId="0" xfId="4" applyFont="1" applyFill="1" applyAlignment="1">
      <alignment horizontal="center" vertical="center" wrapText="1" shrinkToFit="1"/>
    </xf>
    <xf numFmtId="173" fontId="39" fillId="0" borderId="22" xfId="11" applyNumberFormat="1" applyFont="1" applyBorder="1" applyAlignment="1">
      <alignment horizontal="center"/>
    </xf>
    <xf numFmtId="166" fontId="87" fillId="3" borderId="0" xfId="1" applyNumberFormat="1" applyFont="1" applyFill="1" applyBorder="1" applyAlignment="1">
      <alignment horizontal="center" vertical="center" wrapText="1" shrinkToFit="1"/>
    </xf>
    <xf numFmtId="0" fontId="113" fillId="0" borderId="0" xfId="0" applyFont="1"/>
    <xf numFmtId="167" fontId="54" fillId="3" borderId="8" xfId="2" applyNumberFormat="1" applyFont="1" applyFill="1" applyBorder="1" applyAlignment="1">
      <alignment horizontal="right" vertical="center" wrapText="1" shrinkToFit="1"/>
    </xf>
    <xf numFmtId="165" fontId="54" fillId="3" borderId="7" xfId="0" applyNumberFormat="1" applyFont="1" applyFill="1" applyBorder="1" applyAlignment="1">
      <alignment horizontal="right" vertical="center" wrapText="1"/>
    </xf>
    <xf numFmtId="165" fontId="54" fillId="3" borderId="8" xfId="0" applyNumberFormat="1" applyFont="1" applyFill="1" applyBorder="1" applyAlignment="1">
      <alignment horizontal="right" vertical="center" wrapText="1"/>
    </xf>
    <xf numFmtId="165" fontId="54" fillId="3" borderId="15" xfId="0" applyNumberFormat="1" applyFont="1" applyFill="1" applyBorder="1" applyAlignment="1">
      <alignment horizontal="right" vertical="center" wrapText="1"/>
    </xf>
    <xf numFmtId="167" fontId="54" fillId="3" borderId="32" xfId="2" applyNumberFormat="1" applyFont="1" applyFill="1" applyBorder="1" applyAlignment="1">
      <alignment horizontal="right" vertical="center" wrapText="1"/>
    </xf>
    <xf numFmtId="0" fontId="109" fillId="0" borderId="0" xfId="0" applyFont="1" applyAlignment="1">
      <alignment horizontal="right" vertical="center" wrapText="1" shrinkToFit="1"/>
    </xf>
    <xf numFmtId="0" fontId="88" fillId="3" borderId="16" xfId="4" applyFont="1" applyFill="1" applyBorder="1" applyAlignment="1">
      <alignment wrapText="1"/>
    </xf>
    <xf numFmtId="0" fontId="88" fillId="3" borderId="17" xfId="4" applyFont="1" applyFill="1" applyBorder="1" applyAlignment="1">
      <alignment wrapText="1"/>
    </xf>
    <xf numFmtId="167" fontId="88" fillId="3" borderId="17" xfId="2" applyNumberFormat="1" applyFont="1" applyFill="1" applyBorder="1" applyAlignment="1">
      <alignment horizontal="center" wrapText="1"/>
    </xf>
    <xf numFmtId="0" fontId="111" fillId="3" borderId="0" xfId="4" applyFont="1" applyFill="1" applyAlignment="1">
      <alignment horizontal="center" vertical="center" wrapText="1" shrinkToFit="1"/>
    </xf>
    <xf numFmtId="49" fontId="111" fillId="3" borderId="0" xfId="4" applyNumberFormat="1" applyFont="1" applyFill="1" applyAlignment="1">
      <alignment horizontal="center" vertical="center" wrapText="1" shrinkToFit="1"/>
    </xf>
    <xf numFmtId="0" fontId="111" fillId="3" borderId="0" xfId="4" applyFont="1" applyFill="1" applyAlignment="1">
      <alignment horizontal="right" vertical="center" wrapText="1" shrinkToFit="1"/>
    </xf>
    <xf numFmtId="0" fontId="37" fillId="2" borderId="0" xfId="4" applyFont="1" applyFill="1" applyAlignment="1">
      <alignment horizontal="centerContinuous" vertical="center" wrapText="1" shrinkToFit="1"/>
    </xf>
    <xf numFmtId="164" fontId="53" fillId="3" borderId="17" xfId="1" applyFont="1" applyFill="1" applyBorder="1" applyAlignment="1">
      <alignment horizontal="left" vertical="center" wrapText="1" shrinkToFit="1"/>
    </xf>
    <xf numFmtId="10" fontId="53" fillId="3" borderId="17" xfId="2" applyNumberFormat="1" applyFont="1" applyFill="1" applyBorder="1" applyAlignment="1">
      <alignment horizontal="center" vertical="center" wrapText="1" shrinkToFit="1"/>
    </xf>
    <xf numFmtId="164" fontId="53" fillId="3" borderId="17" xfId="1" applyFont="1" applyFill="1" applyBorder="1" applyAlignment="1">
      <alignment horizontal="center" vertical="center" wrapText="1" shrinkToFit="1"/>
    </xf>
    <xf numFmtId="167" fontId="53" fillId="3" borderId="17" xfId="2" applyNumberFormat="1" applyFont="1" applyFill="1" applyBorder="1" applyAlignment="1">
      <alignment horizontal="center" vertical="center" wrapText="1" shrinkToFit="1"/>
    </xf>
    <xf numFmtId="0" fontId="53" fillId="3" borderId="0" xfId="4" applyFont="1" applyFill="1" applyAlignment="1">
      <alignment horizontal="left" vertical="center" wrapText="1" shrinkToFit="1"/>
    </xf>
    <xf numFmtId="0" fontId="53" fillId="3" borderId="0" xfId="4" applyFont="1" applyFill="1" applyAlignment="1">
      <alignment vertical="center" wrapText="1" shrinkToFit="1"/>
    </xf>
    <xf numFmtId="0" fontId="54" fillId="3" borderId="17" xfId="4" applyFont="1" applyFill="1" applyBorder="1" applyAlignment="1">
      <alignment vertical="center" wrapText="1" shrinkToFit="1"/>
    </xf>
    <xf numFmtId="164" fontId="53" fillId="3" borderId="20" xfId="1" applyFont="1" applyFill="1" applyBorder="1" applyAlignment="1">
      <alignment horizontal="left" vertical="center" wrapText="1" shrinkToFit="1"/>
    </xf>
    <xf numFmtId="164" fontId="53" fillId="3" borderId="14" xfId="1" applyFont="1" applyFill="1" applyBorder="1" applyAlignment="1">
      <alignment horizontal="left" vertical="center" wrapText="1" shrinkToFit="1"/>
    </xf>
    <xf numFmtId="10" fontId="53" fillId="3" borderId="14" xfId="2" applyNumberFormat="1" applyFont="1" applyFill="1" applyBorder="1" applyAlignment="1">
      <alignment horizontal="center" vertical="center" wrapText="1" shrinkToFit="1"/>
    </xf>
    <xf numFmtId="10" fontId="53" fillId="3" borderId="12" xfId="2" applyNumberFormat="1" applyFont="1" applyFill="1" applyBorder="1" applyAlignment="1">
      <alignment horizontal="center" vertical="center" wrapText="1" shrinkToFit="1"/>
    </xf>
    <xf numFmtId="167" fontId="53" fillId="3" borderId="20" xfId="2" applyNumberFormat="1" applyFont="1" applyFill="1" applyBorder="1" applyAlignment="1">
      <alignment horizontal="center" vertical="center" wrapText="1" shrinkToFit="1"/>
    </xf>
    <xf numFmtId="167" fontId="53" fillId="3" borderId="14" xfId="2" applyNumberFormat="1" applyFont="1" applyFill="1" applyBorder="1" applyAlignment="1">
      <alignment horizontal="center" vertical="center" wrapText="1" shrinkToFit="1"/>
    </xf>
    <xf numFmtId="2" fontId="53" fillId="3" borderId="12" xfId="2" applyNumberFormat="1" applyFont="1" applyFill="1" applyBorder="1" applyAlignment="1">
      <alignment horizontal="center" vertical="center" wrapText="1" shrinkToFit="1"/>
    </xf>
    <xf numFmtId="2" fontId="53" fillId="3" borderId="14" xfId="2" applyNumberFormat="1" applyFont="1" applyFill="1" applyBorder="1" applyAlignment="1">
      <alignment horizontal="center" vertical="center" wrapText="1" shrinkToFit="1"/>
    </xf>
    <xf numFmtId="2" fontId="53" fillId="3" borderId="17" xfId="2" applyNumberFormat="1" applyFont="1" applyFill="1" applyBorder="1" applyAlignment="1">
      <alignment horizontal="center" vertical="center" wrapText="1" shrinkToFit="1"/>
    </xf>
    <xf numFmtId="0" fontId="111" fillId="3" borderId="7" xfId="4" applyFont="1" applyFill="1" applyBorder="1" applyAlignment="1">
      <alignment horizontal="center" vertical="center" wrapText="1" shrinkToFit="1"/>
    </xf>
    <xf numFmtId="0" fontId="58" fillId="3" borderId="0" xfId="4" applyFont="1" applyFill="1" applyAlignment="1">
      <alignment vertical="center" wrapText="1"/>
    </xf>
    <xf numFmtId="0" fontId="58" fillId="3" borderId="0" xfId="4" applyFont="1" applyFill="1" applyAlignment="1">
      <alignment vertical="center"/>
    </xf>
    <xf numFmtId="168" fontId="53" fillId="3" borderId="0" xfId="1" applyNumberFormat="1" applyFont="1" applyFill="1" applyBorder="1" applyAlignment="1">
      <alignment horizontal="right" vertical="center" wrapText="1" shrinkToFit="1"/>
    </xf>
    <xf numFmtId="0" fontId="63" fillId="3" borderId="0" xfId="4" applyFont="1" applyFill="1" applyAlignment="1">
      <alignment vertical="center"/>
    </xf>
    <xf numFmtId="0" fontId="63" fillId="3" borderId="17" xfId="4" applyFont="1" applyFill="1" applyBorder="1" applyAlignment="1">
      <alignment vertical="center"/>
    </xf>
    <xf numFmtId="164" fontId="53" fillId="3" borderId="16" xfId="1" applyFont="1" applyFill="1" applyBorder="1" applyAlignment="1">
      <alignment horizontal="left" vertical="center" wrapText="1" shrinkToFit="1"/>
    </xf>
    <xf numFmtId="164" fontId="53" fillId="3" borderId="13" xfId="1" applyFont="1" applyFill="1" applyBorder="1" applyAlignment="1">
      <alignment horizontal="center" vertical="center" wrapText="1" shrinkToFit="1"/>
    </xf>
    <xf numFmtId="164" fontId="53" fillId="3" borderId="12" xfId="1" applyFont="1" applyFill="1" applyBorder="1" applyAlignment="1">
      <alignment horizontal="center" vertical="center" wrapText="1" shrinkToFit="1"/>
    </xf>
    <xf numFmtId="167" fontId="53" fillId="3" borderId="12" xfId="2" applyNumberFormat="1" applyFont="1" applyFill="1" applyBorder="1" applyAlignment="1">
      <alignment horizontal="center" vertical="center" wrapText="1" shrinkToFit="1"/>
    </xf>
    <xf numFmtId="164" fontId="53" fillId="3" borderId="14" xfId="1" applyFont="1" applyFill="1" applyBorder="1" applyAlignment="1">
      <alignment horizontal="center" vertical="center" wrapText="1" shrinkToFit="1"/>
    </xf>
    <xf numFmtId="164" fontId="53" fillId="3" borderId="19" xfId="1" applyFont="1" applyFill="1" applyBorder="1" applyAlignment="1">
      <alignment horizontal="center" vertical="center" wrapText="1" shrinkToFit="1"/>
    </xf>
    <xf numFmtId="167" fontId="53" fillId="3" borderId="16" xfId="2" applyNumberFormat="1" applyFont="1" applyFill="1" applyBorder="1" applyAlignment="1">
      <alignment horizontal="center" vertical="center" wrapText="1" shrinkToFit="1"/>
    </xf>
    <xf numFmtId="0" fontId="100" fillId="3" borderId="8" xfId="4" applyFont="1" applyFill="1" applyBorder="1" applyAlignment="1">
      <alignment horizontal="center" vertical="center" wrapText="1" shrinkToFit="1"/>
    </xf>
    <xf numFmtId="0" fontId="86" fillId="3" borderId="0" xfId="4" applyFont="1" applyFill="1" applyAlignment="1">
      <alignment horizontal="center" wrapText="1" shrinkToFit="1"/>
    </xf>
    <xf numFmtId="165" fontId="51" fillId="2" borderId="8" xfId="1" applyNumberFormat="1" applyFont="1" applyFill="1" applyBorder="1" applyAlignment="1">
      <alignment horizontal="right" vertical="center" wrapText="1" indent="1"/>
    </xf>
    <xf numFmtId="0" fontId="86" fillId="3" borderId="0" xfId="4" applyFont="1" applyFill="1" applyAlignment="1">
      <alignment horizontal="right" wrapText="1" shrinkToFit="1"/>
    </xf>
    <xf numFmtId="0" fontId="86" fillId="3" borderId="7" xfId="4" applyFont="1" applyFill="1" applyBorder="1" applyAlignment="1">
      <alignment horizontal="center" wrapText="1" shrinkToFit="1"/>
    </xf>
    <xf numFmtId="164" fontId="87" fillId="3" borderId="0" xfId="1" applyFont="1" applyFill="1" applyBorder="1" applyAlignment="1">
      <alignment horizontal="left" vertical="center" wrapText="1" shrinkToFit="1"/>
    </xf>
    <xf numFmtId="164" fontId="67" fillId="3" borderId="19" xfId="1" applyFont="1" applyFill="1" applyBorder="1" applyAlignment="1">
      <alignment horizontal="left" vertical="center" wrapText="1" shrinkToFit="1"/>
    </xf>
    <xf numFmtId="166" fontId="87" fillId="3" borderId="17" xfId="1" applyNumberFormat="1" applyFont="1" applyFill="1" applyBorder="1" applyAlignment="1">
      <alignment horizontal="center" vertical="center" wrapText="1" shrinkToFit="1"/>
    </xf>
    <xf numFmtId="167" fontId="87" fillId="3" borderId="17" xfId="2" applyNumberFormat="1" applyFont="1" applyFill="1" applyBorder="1" applyAlignment="1">
      <alignment horizontal="center" vertical="center" wrapText="1" shrinkToFit="1"/>
    </xf>
    <xf numFmtId="164" fontId="67" fillId="3" borderId="17" xfId="1" applyFont="1" applyFill="1" applyBorder="1" applyAlignment="1">
      <alignment horizontal="left" vertical="center" wrapText="1" shrinkToFit="1"/>
    </xf>
    <xf numFmtId="165" fontId="87" fillId="3" borderId="17" xfId="1" applyNumberFormat="1" applyFont="1" applyFill="1" applyBorder="1" applyAlignment="1">
      <alignment horizontal="right" vertical="center" wrapText="1" indent="1" shrinkToFit="1"/>
    </xf>
    <xf numFmtId="167" fontId="54" fillId="3" borderId="18" xfId="2" applyNumberFormat="1" applyFont="1" applyFill="1" applyBorder="1" applyAlignment="1">
      <alignment horizontal="right" vertical="center" wrapText="1"/>
    </xf>
    <xf numFmtId="0" fontId="22" fillId="8" borderId="0" xfId="4" applyFont="1" applyFill="1" applyAlignment="1">
      <alignment horizontal="centerContinuous" vertical="center" shrinkToFit="1"/>
    </xf>
    <xf numFmtId="0" fontId="116" fillId="8" borderId="0" xfId="0" applyFont="1" applyFill="1" applyAlignment="1">
      <alignment vertical="center" wrapText="1"/>
    </xf>
    <xf numFmtId="166" fontId="53" fillId="3" borderId="8" xfId="1" applyNumberFormat="1" applyFont="1" applyFill="1" applyBorder="1" applyAlignment="1">
      <alignment horizontal="right" wrapText="1" shrinkToFit="1"/>
    </xf>
    <xf numFmtId="165" fontId="53" fillId="3" borderId="15" xfId="1" applyNumberFormat="1" applyFont="1" applyFill="1" applyBorder="1" applyAlignment="1">
      <alignment horizontal="right" wrapText="1" shrinkToFit="1"/>
    </xf>
    <xf numFmtId="0" fontId="114" fillId="8" borderId="0" xfId="0" applyFont="1" applyFill="1" applyAlignment="1">
      <alignment vertical="center"/>
    </xf>
    <xf numFmtId="0" fontId="114" fillId="8" borderId="0" xfId="4" applyFont="1" applyFill="1" applyAlignment="1">
      <alignment vertical="center"/>
    </xf>
    <xf numFmtId="0" fontId="117" fillId="8" borderId="0" xfId="0" applyFont="1" applyFill="1" applyAlignment="1">
      <alignment vertical="center"/>
    </xf>
    <xf numFmtId="0" fontId="118" fillId="8" borderId="0" xfId="4" applyFont="1" applyFill="1" applyAlignment="1">
      <alignment vertical="center" shrinkToFit="1"/>
    </xf>
    <xf numFmtId="0" fontId="114" fillId="8" borderId="0" xfId="4" applyFont="1" applyFill="1" applyAlignment="1">
      <alignment vertical="center" shrinkToFit="1"/>
    </xf>
    <xf numFmtId="164" fontId="78" fillId="3" borderId="0" xfId="1" applyFont="1" applyFill="1" applyBorder="1" applyAlignment="1">
      <alignment vertical="center" wrapText="1" shrinkToFit="1"/>
    </xf>
    <xf numFmtId="164" fontId="51" fillId="0" borderId="20" xfId="1" applyFont="1" applyFill="1" applyBorder="1" applyAlignment="1">
      <alignment horizontal="left" vertical="center" wrapText="1" indent="2" shrinkToFit="1"/>
    </xf>
    <xf numFmtId="166" fontId="87" fillId="0" borderId="20" xfId="1" applyNumberFormat="1" applyFont="1" applyFill="1" applyBorder="1" applyAlignment="1">
      <alignment horizontal="center" vertical="center" wrapText="1" shrinkToFit="1"/>
    </xf>
    <xf numFmtId="166" fontId="87" fillId="3" borderId="14" xfId="1" applyNumberFormat="1" applyFont="1" applyFill="1" applyBorder="1" applyAlignment="1">
      <alignment horizontal="center" vertical="center" wrapText="1" shrinkToFit="1"/>
    </xf>
    <xf numFmtId="166" fontId="87" fillId="0" borderId="14" xfId="1" applyNumberFormat="1" applyFont="1" applyFill="1" applyBorder="1" applyAlignment="1">
      <alignment horizontal="center" vertical="center" wrapText="1" shrinkToFit="1"/>
    </xf>
    <xf numFmtId="0" fontId="51" fillId="2" borderId="14" xfId="4" applyFont="1" applyFill="1" applyBorder="1" applyAlignment="1">
      <alignment horizontal="left" vertical="center" wrapText="1" indent="2"/>
    </xf>
    <xf numFmtId="164" fontId="51" fillId="0" borderId="14" xfId="1" applyFont="1" applyFill="1" applyBorder="1" applyAlignment="1">
      <alignment horizontal="left" vertical="center" wrapText="1" indent="2" shrinkToFit="1"/>
    </xf>
    <xf numFmtId="167" fontId="51" fillId="0" borderId="20" xfId="2" applyNumberFormat="1" applyFont="1" applyFill="1" applyBorder="1" applyAlignment="1">
      <alignment horizontal="center" vertical="center" wrapText="1" shrinkToFit="1"/>
    </xf>
    <xf numFmtId="167" fontId="51" fillId="0" borderId="14" xfId="2" applyNumberFormat="1" applyFont="1" applyFill="1" applyBorder="1" applyAlignment="1">
      <alignment horizontal="center" vertical="center" wrapText="1" shrinkToFit="1"/>
    </xf>
    <xf numFmtId="164" fontId="51" fillId="0" borderId="13" xfId="1" applyFont="1" applyFill="1" applyBorder="1" applyAlignment="1">
      <alignment horizontal="left" vertical="center" wrapText="1" indent="2" shrinkToFit="1"/>
    </xf>
    <xf numFmtId="166" fontId="87" fillId="0" borderId="13" xfId="1" applyNumberFormat="1" applyFont="1" applyFill="1" applyBorder="1" applyAlignment="1">
      <alignment horizontal="center" vertical="center" wrapText="1" shrinkToFit="1"/>
    </xf>
    <xf numFmtId="166" fontId="87" fillId="0" borderId="12" xfId="1" applyNumberFormat="1" applyFont="1" applyFill="1" applyBorder="1" applyAlignment="1">
      <alignment horizontal="center" vertical="center" wrapText="1" shrinkToFit="1"/>
    </xf>
    <xf numFmtId="166" fontId="87" fillId="0" borderId="15" xfId="1" applyNumberFormat="1" applyFont="1" applyFill="1" applyBorder="1" applyAlignment="1">
      <alignment horizontal="center" vertical="center" wrapText="1" shrinkToFit="1"/>
    </xf>
    <xf numFmtId="167" fontId="51" fillId="0" borderId="12" xfId="2" applyNumberFormat="1" applyFont="1" applyFill="1" applyBorder="1" applyAlignment="1">
      <alignment horizontal="center" vertical="center" wrapText="1" shrinkToFit="1"/>
    </xf>
    <xf numFmtId="167" fontId="51" fillId="0" borderId="13" xfId="2" applyNumberFormat="1" applyFont="1" applyFill="1" applyBorder="1" applyAlignment="1">
      <alignment horizontal="center" vertical="center" wrapText="1" shrinkToFit="1"/>
    </xf>
    <xf numFmtId="164" fontId="51" fillId="0" borderId="15" xfId="1" applyFont="1" applyFill="1" applyBorder="1" applyAlignment="1">
      <alignment horizontal="left" vertical="center" wrapText="1" indent="2" shrinkToFit="1"/>
    </xf>
    <xf numFmtId="164" fontId="51" fillId="3" borderId="32" xfId="1" applyFont="1" applyFill="1" applyBorder="1" applyAlignment="1">
      <alignment horizontal="left" vertical="center" wrapText="1" shrinkToFit="1"/>
    </xf>
    <xf numFmtId="0" fontId="51" fillId="3" borderId="0" xfId="4" applyFont="1" applyFill="1" applyAlignment="1">
      <alignment horizontal="left" vertical="center" wrapText="1" shrinkToFit="1"/>
    </xf>
    <xf numFmtId="166" fontId="87" fillId="3" borderId="8" xfId="1" applyNumberFormat="1" applyFont="1" applyFill="1" applyBorder="1" applyAlignment="1">
      <alignment horizontal="center" vertical="center" wrapText="1" shrinkToFit="1"/>
    </xf>
    <xf numFmtId="166" fontId="87" fillId="3" borderId="32" xfId="1" applyNumberFormat="1" applyFont="1" applyFill="1" applyBorder="1" applyAlignment="1">
      <alignment horizontal="center" vertical="center" wrapText="1" shrinkToFit="1"/>
    </xf>
    <xf numFmtId="0" fontId="101" fillId="3" borderId="0" xfId="4" applyFont="1" applyFill="1" applyAlignment="1">
      <alignment vertical="center" shrinkToFit="1"/>
    </xf>
    <xf numFmtId="0" fontId="101" fillId="3" borderId="0" xfId="4" applyFont="1" applyFill="1" applyAlignment="1">
      <alignment vertical="center"/>
    </xf>
    <xf numFmtId="167" fontId="51" fillId="3" borderId="32" xfId="2" applyNumberFormat="1" applyFont="1" applyFill="1" applyBorder="1" applyAlignment="1">
      <alignment horizontal="center" vertical="center" wrapText="1" shrinkToFit="1"/>
    </xf>
    <xf numFmtId="0" fontId="68" fillId="2" borderId="19" xfId="4" applyFont="1" applyFill="1" applyBorder="1" applyAlignment="1">
      <alignment vertical="center" wrapText="1"/>
    </xf>
    <xf numFmtId="0" fontId="68" fillId="2" borderId="19" xfId="4" applyFont="1" applyFill="1" applyBorder="1" applyAlignment="1">
      <alignment vertical="center"/>
    </xf>
    <xf numFmtId="164" fontId="87" fillId="3" borderId="18" xfId="1" applyFont="1" applyFill="1" applyBorder="1" applyAlignment="1">
      <alignment horizontal="left" vertical="center" wrapText="1" shrinkToFit="1"/>
    </xf>
    <xf numFmtId="165" fontId="51" fillId="2" borderId="7" xfId="1" applyNumberFormat="1" applyFont="1" applyFill="1" applyBorder="1" applyAlignment="1">
      <alignment horizontal="right" vertical="center" wrapText="1" indent="1"/>
    </xf>
    <xf numFmtId="165" fontId="87" fillId="3" borderId="18" xfId="1" applyNumberFormat="1" applyFont="1" applyFill="1" applyBorder="1" applyAlignment="1">
      <alignment horizontal="right" vertical="center" wrapText="1" indent="1" shrinkToFit="1"/>
    </xf>
    <xf numFmtId="167" fontId="87" fillId="3" borderId="18" xfId="2" applyNumberFormat="1" applyFont="1" applyFill="1" applyBorder="1" applyAlignment="1">
      <alignment horizontal="center" vertical="center" wrapText="1" shrinkToFit="1"/>
    </xf>
    <xf numFmtId="167" fontId="51" fillId="2" borderId="8" xfId="2" applyNumberFormat="1" applyFont="1" applyFill="1" applyBorder="1" applyAlignment="1">
      <alignment horizontal="center" vertical="center" wrapText="1"/>
    </xf>
    <xf numFmtId="0" fontId="51" fillId="2" borderId="15" xfId="4" applyFont="1" applyFill="1" applyBorder="1" applyAlignment="1">
      <alignment horizontal="left" vertical="center" wrapText="1" indent="2"/>
    </xf>
    <xf numFmtId="165" fontId="51" fillId="2" borderId="12" xfId="1" applyNumberFormat="1" applyFont="1" applyFill="1" applyBorder="1" applyAlignment="1">
      <alignment horizontal="right" vertical="center" wrapText="1" indent="1"/>
    </xf>
    <xf numFmtId="165" fontId="51" fillId="2" borderId="13" xfId="1" applyNumberFormat="1" applyFont="1" applyFill="1" applyBorder="1" applyAlignment="1">
      <alignment horizontal="right" vertical="center" wrapText="1" indent="1"/>
    </xf>
    <xf numFmtId="167" fontId="51" fillId="2" borderId="13" xfId="2" applyNumberFormat="1" applyFont="1" applyFill="1" applyBorder="1" applyAlignment="1">
      <alignment horizontal="center" vertical="center" wrapText="1"/>
    </xf>
    <xf numFmtId="165" fontId="51" fillId="2" borderId="14" xfId="1" applyNumberFormat="1" applyFont="1" applyFill="1" applyBorder="1" applyAlignment="1">
      <alignment horizontal="right" vertical="center" wrapText="1" indent="1"/>
    </xf>
    <xf numFmtId="165" fontId="51" fillId="2" borderId="15" xfId="1" applyNumberFormat="1" applyFont="1" applyFill="1" applyBorder="1" applyAlignment="1">
      <alignment horizontal="right" vertical="center" wrapText="1" indent="1"/>
    </xf>
    <xf numFmtId="167" fontId="51" fillId="2" borderId="15" xfId="2" applyNumberFormat="1" applyFont="1" applyFill="1" applyBorder="1" applyAlignment="1">
      <alignment horizontal="center" vertical="center" wrapText="1"/>
    </xf>
    <xf numFmtId="0" fontId="51" fillId="3" borderId="32" xfId="4" applyFont="1" applyFill="1" applyBorder="1" applyAlignment="1">
      <alignment vertical="center" wrapText="1"/>
    </xf>
    <xf numFmtId="0" fontId="66" fillId="3" borderId="0" xfId="4" applyFont="1" applyFill="1" applyAlignment="1">
      <alignment vertical="center"/>
    </xf>
    <xf numFmtId="165" fontId="51" fillId="3" borderId="32" xfId="1" applyNumberFormat="1" applyFont="1" applyFill="1" applyBorder="1" applyAlignment="1">
      <alignment horizontal="right" vertical="center" wrapText="1" indent="1"/>
    </xf>
    <xf numFmtId="165" fontId="51" fillId="3" borderId="0" xfId="1" applyNumberFormat="1" applyFont="1" applyFill="1" applyBorder="1" applyAlignment="1">
      <alignment horizontal="right" vertical="center" wrapText="1" indent="1"/>
    </xf>
    <xf numFmtId="167" fontId="51" fillId="3" borderId="8" xfId="2" applyNumberFormat="1" applyFont="1" applyFill="1" applyBorder="1" applyAlignment="1">
      <alignment horizontal="center" vertical="center" wrapText="1"/>
    </xf>
    <xf numFmtId="0" fontId="51" fillId="3" borderId="8" xfId="4" applyFont="1" applyFill="1" applyBorder="1" applyAlignment="1">
      <alignment vertical="center" wrapText="1"/>
    </xf>
    <xf numFmtId="165" fontId="51" fillId="3" borderId="8" xfId="1" applyNumberFormat="1" applyFont="1" applyFill="1" applyBorder="1" applyAlignment="1">
      <alignment horizontal="right" vertical="center" wrapText="1" indent="1"/>
    </xf>
    <xf numFmtId="167" fontId="51" fillId="3" borderId="32" xfId="2" applyNumberFormat="1" applyFont="1" applyFill="1" applyBorder="1" applyAlignment="1">
      <alignment horizontal="center" vertical="center" wrapText="1"/>
    </xf>
    <xf numFmtId="0" fontId="36" fillId="3" borderId="22" xfId="4" applyFont="1" applyFill="1" applyBorder="1" applyAlignment="1">
      <alignment vertical="center"/>
    </xf>
    <xf numFmtId="0" fontId="42" fillId="3" borderId="0" xfId="4" applyFont="1" applyFill="1" applyAlignment="1">
      <alignment wrapText="1"/>
    </xf>
    <xf numFmtId="0" fontId="42" fillId="3" borderId="17" xfId="4" applyFont="1" applyFill="1" applyBorder="1" applyAlignment="1">
      <alignment vertical="center" wrapText="1" shrinkToFit="1"/>
    </xf>
    <xf numFmtId="165" fontId="36" fillId="3" borderId="16" xfId="1" applyNumberFormat="1" applyFont="1" applyFill="1" applyBorder="1" applyAlignment="1">
      <alignment horizontal="center" vertical="center" wrapText="1" shrinkToFit="1"/>
    </xf>
    <xf numFmtId="165" fontId="36" fillId="3" borderId="17" xfId="1" applyNumberFormat="1" applyFont="1" applyFill="1" applyBorder="1" applyAlignment="1">
      <alignment horizontal="center" vertical="center" wrapText="1" shrinkToFit="1"/>
    </xf>
    <xf numFmtId="173" fontId="36" fillId="3" borderId="17" xfId="2" applyNumberFormat="1" applyFont="1" applyFill="1" applyBorder="1" applyAlignment="1">
      <alignment horizontal="center" vertical="center" wrapText="1" shrinkToFit="1"/>
    </xf>
    <xf numFmtId="173" fontId="36" fillId="3" borderId="17" xfId="2" applyNumberFormat="1" applyFont="1" applyFill="1" applyBorder="1" applyAlignment="1">
      <alignment horizontal="right" vertical="center" wrapText="1" shrinkToFit="1"/>
    </xf>
    <xf numFmtId="173" fontId="36" fillId="3" borderId="16" xfId="2" applyNumberFormat="1" applyFont="1" applyFill="1" applyBorder="1" applyAlignment="1">
      <alignment horizontal="center" vertical="center" wrapText="1" shrinkToFit="1"/>
    </xf>
    <xf numFmtId="0" fontId="42" fillId="3" borderId="17" xfId="4" applyFont="1" applyFill="1" applyBorder="1" applyAlignment="1">
      <alignment wrapText="1"/>
    </xf>
    <xf numFmtId="3" fontId="48" fillId="9" borderId="17" xfId="0" applyNumberFormat="1" applyFont="1" applyFill="1" applyBorder="1" applyAlignment="1">
      <alignment horizontal="center"/>
    </xf>
    <xf numFmtId="3" fontId="48" fillId="9" borderId="16" xfId="0" applyNumberFormat="1" applyFont="1" applyFill="1" applyBorder="1" applyAlignment="1">
      <alignment horizontal="center"/>
    </xf>
    <xf numFmtId="173" fontId="39" fillId="0" borderId="33" xfId="11" applyNumberFormat="1" applyFont="1" applyBorder="1" applyAlignment="1">
      <alignment horizontal="center"/>
    </xf>
    <xf numFmtId="173" fontId="47" fillId="3" borderId="17" xfId="4" applyNumberFormat="1" applyFont="1" applyFill="1" applyBorder="1" applyAlignment="1">
      <alignment horizontal="right" vertical="center" wrapText="1" shrinkToFit="1"/>
    </xf>
    <xf numFmtId="173" fontId="39" fillId="0" borderId="16" xfId="11" applyNumberFormat="1" applyFont="1" applyBorder="1" applyAlignment="1">
      <alignment horizontal="center"/>
    </xf>
    <xf numFmtId="0" fontId="16" fillId="3" borderId="17" xfId="0" applyFont="1" applyFill="1" applyBorder="1" applyAlignment="1">
      <alignment vertical="center"/>
    </xf>
    <xf numFmtId="171" fontId="86" fillId="2" borderId="0" xfId="4" applyNumberFormat="1" applyFont="1" applyFill="1" applyAlignment="1">
      <alignment vertical="center" wrapText="1" shrinkToFit="1"/>
    </xf>
    <xf numFmtId="0" fontId="51" fillId="2" borderId="22" xfId="4" applyFont="1" applyFill="1" applyBorder="1" applyAlignment="1">
      <alignment horizontal="left" vertical="center" wrapText="1" indent="2"/>
    </xf>
    <xf numFmtId="0" fontId="89" fillId="3" borderId="16" xfId="4" applyFont="1" applyFill="1" applyBorder="1" applyAlignment="1">
      <alignment wrapText="1"/>
    </xf>
    <xf numFmtId="9" fontId="89" fillId="3" borderId="16" xfId="2" applyFont="1" applyFill="1" applyBorder="1" applyAlignment="1">
      <alignment horizontal="center" wrapText="1"/>
    </xf>
    <xf numFmtId="167" fontId="89" fillId="3" borderId="16" xfId="2" applyNumberFormat="1" applyFont="1" applyFill="1" applyBorder="1" applyAlignment="1">
      <alignment horizontal="center" wrapText="1"/>
    </xf>
    <xf numFmtId="166" fontId="87" fillId="3" borderId="18" xfId="1" applyNumberFormat="1" applyFont="1" applyFill="1" applyBorder="1" applyAlignment="1">
      <alignment horizontal="center" vertical="center" wrapText="1" shrinkToFit="1"/>
    </xf>
    <xf numFmtId="0" fontId="91" fillId="3" borderId="0" xfId="0" applyFont="1" applyFill="1" applyAlignment="1">
      <alignment vertical="center"/>
    </xf>
    <xf numFmtId="166" fontId="87" fillId="0" borderId="0" xfId="1" applyNumberFormat="1" applyFont="1" applyFill="1" applyBorder="1" applyAlignment="1">
      <alignment horizontal="center" vertical="center" wrapText="1" shrinkToFit="1"/>
    </xf>
    <xf numFmtId="166" fontId="87" fillId="0" borderId="8" xfId="1" applyNumberFormat="1" applyFont="1" applyFill="1" applyBorder="1" applyAlignment="1">
      <alignment horizontal="center" vertical="center" wrapText="1" shrinkToFit="1"/>
    </xf>
    <xf numFmtId="166" fontId="87" fillId="0" borderId="32" xfId="1" applyNumberFormat="1" applyFont="1" applyFill="1" applyBorder="1" applyAlignment="1">
      <alignment horizontal="center" vertical="center" wrapText="1" shrinkToFit="1"/>
    </xf>
    <xf numFmtId="166" fontId="87" fillId="3" borderId="35" xfId="1" applyNumberFormat="1" applyFont="1" applyFill="1" applyBorder="1" applyAlignment="1">
      <alignment horizontal="center" vertical="center" wrapText="1" shrinkToFit="1"/>
    </xf>
    <xf numFmtId="166" fontId="87" fillId="3" borderId="20" xfId="1" applyNumberFormat="1" applyFont="1" applyFill="1" applyBorder="1" applyAlignment="1">
      <alignment horizontal="center" vertical="center" wrapText="1" shrinkToFit="1"/>
    </xf>
    <xf numFmtId="165" fontId="10" fillId="2" borderId="0" xfId="0" applyNumberFormat="1" applyFont="1" applyFill="1" applyAlignment="1">
      <alignment horizontal="centerContinuous" vertical="center" wrapText="1" shrinkToFit="1"/>
    </xf>
    <xf numFmtId="166" fontId="10" fillId="2" borderId="0" xfId="1" applyNumberFormat="1" applyFont="1" applyFill="1" applyBorder="1" applyAlignment="1">
      <alignment horizontal="centerContinuous" vertical="center" wrapText="1" shrinkToFit="1"/>
    </xf>
    <xf numFmtId="166" fontId="122" fillId="2" borderId="0" xfId="1" applyNumberFormat="1" applyFont="1" applyFill="1" applyBorder="1" applyAlignment="1">
      <alignment vertical="center" wrapText="1" shrinkToFit="1"/>
    </xf>
    <xf numFmtId="0" fontId="122" fillId="2" borderId="0" xfId="0" applyFont="1" applyFill="1" applyAlignment="1">
      <alignment vertical="center" wrapText="1" shrinkToFit="1"/>
    </xf>
    <xf numFmtId="166" fontId="122" fillId="2" borderId="0" xfId="1" applyNumberFormat="1" applyFont="1" applyFill="1" applyAlignment="1">
      <alignment vertical="center" wrapText="1" shrinkToFit="1"/>
    </xf>
    <xf numFmtId="166" fontId="9" fillId="2" borderId="0" xfId="1" applyNumberFormat="1" applyFont="1" applyFill="1" applyAlignment="1">
      <alignment vertical="center"/>
    </xf>
    <xf numFmtId="0" fontId="115" fillId="3" borderId="0" xfId="0" applyFont="1" applyFill="1" applyAlignment="1">
      <alignment wrapText="1" shrinkToFit="1"/>
    </xf>
    <xf numFmtId="165" fontId="54" fillId="3" borderId="35" xfId="0" applyNumberFormat="1" applyFont="1" applyFill="1" applyBorder="1" applyAlignment="1">
      <alignment horizontal="right" vertical="center" wrapText="1"/>
    </xf>
    <xf numFmtId="0" fontId="81" fillId="3" borderId="35" xfId="0" applyFont="1" applyFill="1" applyBorder="1" applyAlignment="1">
      <alignment horizontal="right" vertical="center" wrapText="1" shrinkToFit="1"/>
    </xf>
    <xf numFmtId="166" fontId="81" fillId="3" borderId="35" xfId="1" applyNumberFormat="1" applyFont="1" applyFill="1" applyBorder="1" applyAlignment="1">
      <alignment horizontal="right" vertical="center" wrapText="1" shrinkToFit="1"/>
    </xf>
    <xf numFmtId="167" fontId="54" fillId="3" borderId="35" xfId="2" applyNumberFormat="1" applyFont="1" applyFill="1" applyBorder="1" applyAlignment="1">
      <alignment horizontal="right" vertical="center" wrapText="1"/>
    </xf>
    <xf numFmtId="169" fontId="81" fillId="0" borderId="35" xfId="0" applyNumberFormat="1" applyFont="1" applyBorder="1" applyAlignment="1">
      <alignment horizontal="right" vertical="center" wrapText="1" shrinkToFit="1"/>
    </xf>
    <xf numFmtId="0" fontId="32" fillId="0" borderId="0" xfId="0" applyFont="1" applyAlignment="1">
      <alignment vertical="center" wrapText="1"/>
    </xf>
    <xf numFmtId="0" fontId="50" fillId="8" borderId="0" xfId="4" applyFont="1" applyFill="1" applyAlignment="1">
      <alignment horizontal="center" vertical="center" shrinkToFit="1"/>
    </xf>
    <xf numFmtId="0" fontId="22" fillId="8" borderId="0" xfId="4" applyFont="1" applyFill="1" applyAlignment="1">
      <alignment vertical="center" shrinkToFit="1"/>
    </xf>
    <xf numFmtId="0" fontId="22" fillId="8" borderId="7" xfId="4" applyFont="1" applyFill="1" applyBorder="1" applyAlignment="1">
      <alignment vertical="center" shrinkToFit="1"/>
    </xf>
    <xf numFmtId="167" fontId="54" fillId="3" borderId="7" xfId="2" applyNumberFormat="1" applyFont="1" applyFill="1" applyBorder="1" applyAlignment="1">
      <alignment horizontal="right" vertical="center" wrapText="1"/>
    </xf>
    <xf numFmtId="167" fontId="54" fillId="3" borderId="0" xfId="2" applyNumberFormat="1" applyFont="1" applyFill="1" applyBorder="1" applyAlignment="1">
      <alignment horizontal="right" vertical="center" wrapText="1" shrinkToFit="1"/>
    </xf>
    <xf numFmtId="0" fontId="123" fillId="3" borderId="0" xfId="4" applyFont="1" applyFill="1" applyAlignment="1">
      <alignment vertical="center" shrinkToFit="1"/>
    </xf>
    <xf numFmtId="0" fontId="87" fillId="3" borderId="37" xfId="4" applyFont="1" applyFill="1" applyBorder="1" applyAlignment="1">
      <alignment horizontal="left" wrapText="1" shrinkToFit="1"/>
    </xf>
    <xf numFmtId="165" fontId="51" fillId="3" borderId="7" xfId="1" applyNumberFormat="1" applyFont="1" applyFill="1" applyBorder="1" applyAlignment="1">
      <alignment horizontal="right" wrapText="1" shrinkToFit="1"/>
    </xf>
    <xf numFmtId="9" fontId="51" fillId="3" borderId="37" xfId="11" applyFont="1" applyFill="1" applyBorder="1" applyAlignment="1">
      <alignment horizontal="right" wrapText="1" shrinkToFit="1"/>
    </xf>
    <xf numFmtId="0" fontId="51" fillId="3" borderId="20" xfId="4" applyFont="1" applyFill="1" applyBorder="1" applyAlignment="1">
      <alignment vertical="center" wrapText="1"/>
    </xf>
    <xf numFmtId="0" fontId="51" fillId="3" borderId="20" xfId="4" applyFont="1" applyFill="1" applyBorder="1" applyAlignment="1">
      <alignment vertical="center"/>
    </xf>
    <xf numFmtId="165" fontId="51" fillId="3" borderId="37" xfId="1" applyNumberFormat="1" applyFont="1" applyFill="1" applyBorder="1" applyAlignment="1">
      <alignment horizontal="right" wrapText="1" shrinkToFit="1"/>
    </xf>
    <xf numFmtId="4" fontId="53" fillId="3" borderId="14" xfId="2" applyNumberFormat="1" applyFont="1" applyFill="1" applyBorder="1" applyAlignment="1">
      <alignment horizontal="center" vertical="center" wrapText="1" shrinkToFit="1"/>
    </xf>
    <xf numFmtId="171" fontId="86" fillId="3" borderId="0" xfId="4" applyNumberFormat="1" applyFont="1" applyFill="1" applyAlignment="1">
      <alignment horizontal="center" wrapText="1" shrinkToFit="1"/>
    </xf>
    <xf numFmtId="171" fontId="86" fillId="3" borderId="0" xfId="4" applyNumberFormat="1" applyFont="1" applyFill="1" applyAlignment="1">
      <alignment horizontal="right" wrapText="1" shrinkToFit="1"/>
    </xf>
    <xf numFmtId="0" fontId="87" fillId="2" borderId="0" xfId="0" quotePrefix="1" applyFont="1" applyFill="1" applyAlignment="1">
      <alignment horizontal="center" vertical="center"/>
    </xf>
    <xf numFmtId="166" fontId="87" fillId="3" borderId="14" xfId="13" applyNumberFormat="1" applyFont="1" applyFill="1" applyBorder="1" applyAlignment="1">
      <alignment horizontal="center" vertical="center" wrapText="1" shrinkToFit="1"/>
    </xf>
    <xf numFmtId="166" fontId="51" fillId="3" borderId="14" xfId="13" applyNumberFormat="1" applyFont="1" applyFill="1" applyBorder="1" applyAlignment="1">
      <alignment horizontal="center" vertical="center" wrapText="1" shrinkToFit="1"/>
    </xf>
    <xf numFmtId="0" fontId="100" fillId="2" borderId="0" xfId="1" quotePrefix="1" applyNumberFormat="1" applyFont="1" applyFill="1" applyAlignment="1">
      <alignment horizontal="right" vertical="center" wrapText="1" shrinkToFit="1"/>
    </xf>
    <xf numFmtId="0" fontId="13" fillId="3" borderId="0" xfId="3" applyFont="1" applyFill="1" applyAlignment="1">
      <alignment horizontal="centerContinuous" vertical="center" wrapText="1"/>
    </xf>
    <xf numFmtId="0" fontId="13" fillId="3" borderId="0" xfId="3" applyFont="1" applyFill="1" applyAlignment="1">
      <alignment horizontal="centerContinuous" vertical="center"/>
    </xf>
    <xf numFmtId="0" fontId="31" fillId="3" borderId="0" xfId="4" applyFont="1" applyFill="1" applyAlignment="1">
      <alignment horizontal="centerContinuous" vertical="center" shrinkToFit="1"/>
    </xf>
    <xf numFmtId="0" fontId="15" fillId="3" borderId="0" xfId="4" applyFont="1" applyFill="1" applyAlignment="1">
      <alignment vertical="center" wrapText="1"/>
    </xf>
    <xf numFmtId="0" fontId="15" fillId="3" borderId="0" xfId="4" applyFont="1" applyFill="1" applyAlignment="1">
      <alignment vertical="center"/>
    </xf>
    <xf numFmtId="0" fontId="22" fillId="3" borderId="0" xfId="4" applyFont="1" applyFill="1" applyAlignment="1">
      <alignment horizontal="centerContinuous" vertical="center" shrinkToFit="1"/>
    </xf>
    <xf numFmtId="0" fontId="44" fillId="3" borderId="0" xfId="4" applyFont="1" applyFill="1"/>
    <xf numFmtId="0" fontId="31" fillId="3" borderId="0" xfId="4" applyFont="1" applyFill="1" applyAlignment="1">
      <alignment vertical="center" shrinkToFit="1"/>
    </xf>
    <xf numFmtId="0" fontId="47" fillId="3" borderId="0" xfId="4" applyFont="1" applyFill="1" applyAlignment="1">
      <alignment horizontal="center" vertical="center" wrapText="1" shrinkToFit="1"/>
    </xf>
    <xf numFmtId="0" fontId="36" fillId="3" borderId="0" xfId="4" applyFont="1" applyFill="1" applyAlignment="1">
      <alignment vertical="center"/>
    </xf>
    <xf numFmtId="173" fontId="39" fillId="3" borderId="0" xfId="11" applyNumberFormat="1" applyFont="1" applyFill="1" applyBorder="1" applyAlignment="1">
      <alignment horizontal="center"/>
    </xf>
    <xf numFmtId="0" fontId="42" fillId="3" borderId="0" xfId="4" applyFont="1" applyFill="1" applyAlignment="1">
      <alignment vertical="center" wrapText="1" shrinkToFit="1"/>
    </xf>
    <xf numFmtId="0" fontId="36" fillId="3" borderId="0" xfId="0" applyFont="1" applyFill="1" applyAlignment="1">
      <alignment vertical="center"/>
    </xf>
    <xf numFmtId="166" fontId="87" fillId="0" borderId="32" xfId="1" applyNumberFormat="1" applyFont="1" applyBorder="1" applyAlignment="1">
      <alignment horizontal="center" vertical="center" wrapText="1" shrinkToFit="1"/>
    </xf>
    <xf numFmtId="166" fontId="87" fillId="3" borderId="39" xfId="1" applyNumberFormat="1" applyFont="1" applyFill="1" applyBorder="1" applyAlignment="1">
      <alignment horizontal="center" vertical="center" wrapText="1" shrinkToFit="1"/>
    </xf>
    <xf numFmtId="166" fontId="87" fillId="3" borderId="36" xfId="1" applyNumberFormat="1" applyFont="1" applyFill="1" applyBorder="1" applyAlignment="1">
      <alignment horizontal="center" vertical="center" wrapText="1" shrinkToFit="1"/>
    </xf>
    <xf numFmtId="166" fontId="87" fillId="0" borderId="27" xfId="1" applyNumberFormat="1" applyFont="1" applyFill="1" applyBorder="1" applyAlignment="1">
      <alignment horizontal="center" vertical="center" wrapText="1" shrinkToFit="1"/>
    </xf>
    <xf numFmtId="167" fontId="51" fillId="0" borderId="13" xfId="2" applyNumberFormat="1" applyFont="1" applyBorder="1" applyAlignment="1">
      <alignment horizontal="center" vertical="center" wrapText="1" shrinkToFit="1"/>
    </xf>
    <xf numFmtId="17" fontId="108" fillId="3" borderId="21" xfId="4" applyNumberFormat="1" applyFont="1" applyFill="1" applyBorder="1" applyAlignment="1">
      <alignment horizontal="center" vertical="center" wrapText="1" shrinkToFit="1"/>
    </xf>
    <xf numFmtId="0" fontId="108" fillId="3" borderId="21" xfId="4" quotePrefix="1" applyFont="1" applyFill="1" applyBorder="1" applyAlignment="1">
      <alignment horizontal="center" vertical="center" wrapText="1" shrinkToFit="1"/>
    </xf>
    <xf numFmtId="49" fontId="111" fillId="3" borderId="7" xfId="4" quotePrefix="1" applyNumberFormat="1" applyFont="1" applyFill="1" applyBorder="1" applyAlignment="1">
      <alignment horizontal="center" vertical="center" wrapText="1" shrinkToFit="1"/>
    </xf>
    <xf numFmtId="167" fontId="53" fillId="3" borderId="31" xfId="2" applyNumberFormat="1" applyFont="1" applyFill="1" applyBorder="1" applyAlignment="1">
      <alignment horizontal="right" wrapText="1" shrinkToFit="1"/>
    </xf>
    <xf numFmtId="166" fontId="87" fillId="0" borderId="40" xfId="1" applyNumberFormat="1" applyFont="1" applyFill="1" applyBorder="1" applyAlignment="1">
      <alignment horizontal="center" vertical="center" wrapText="1" shrinkToFit="1"/>
    </xf>
    <xf numFmtId="166" fontId="87" fillId="0" borderId="41" xfId="1" applyNumberFormat="1" applyFont="1" applyFill="1" applyBorder="1" applyAlignment="1">
      <alignment horizontal="center" vertical="center" wrapText="1" shrinkToFit="1"/>
    </xf>
    <xf numFmtId="165" fontId="51" fillId="2" borderId="0" xfId="4" applyNumberFormat="1" applyFont="1" applyFill="1" applyAlignment="1">
      <alignment vertical="center"/>
    </xf>
    <xf numFmtId="43" fontId="51" fillId="2" borderId="0" xfId="4" applyNumberFormat="1" applyFont="1" applyFill="1" applyAlignment="1">
      <alignment vertical="center"/>
    </xf>
    <xf numFmtId="165" fontId="125" fillId="3" borderId="0" xfId="1" applyNumberFormat="1" applyFont="1" applyFill="1" applyBorder="1" applyAlignment="1">
      <alignment horizontal="right" wrapText="1" shrinkToFit="1"/>
    </xf>
    <xf numFmtId="165" fontId="125" fillId="3" borderId="13" xfId="1" applyNumberFormat="1" applyFont="1" applyFill="1" applyBorder="1" applyAlignment="1">
      <alignment horizontal="right" wrapText="1" shrinkToFit="1"/>
    </xf>
    <xf numFmtId="0" fontId="46" fillId="0" borderId="8" xfId="0" applyFont="1" applyBorder="1" applyAlignment="1">
      <alignment horizontal="center" vertical="center"/>
    </xf>
    <xf numFmtId="0" fontId="46" fillId="0" borderId="0" xfId="0" applyFont="1" applyAlignment="1">
      <alignment horizontal="center" vertical="center"/>
    </xf>
    <xf numFmtId="0" fontId="46" fillId="0" borderId="17" xfId="0" applyFont="1" applyBorder="1" applyAlignment="1">
      <alignment horizontal="center" vertical="center"/>
    </xf>
    <xf numFmtId="0" fontId="119" fillId="8" borderId="0" xfId="0" applyFont="1" applyFill="1" applyAlignment="1">
      <alignment horizontal="center" vertical="center"/>
    </xf>
    <xf numFmtId="0" fontId="114" fillId="10" borderId="0" xfId="0" applyFont="1" applyFill="1" applyAlignment="1">
      <alignment horizontal="center" vertical="center" wrapText="1" shrinkToFit="1"/>
    </xf>
    <xf numFmtId="0" fontId="36" fillId="0" borderId="0" xfId="0" applyFont="1" applyAlignment="1">
      <alignment horizontal="center" vertical="center"/>
    </xf>
    <xf numFmtId="0" fontId="114" fillId="3" borderId="0" xfId="0" applyFont="1" applyFill="1" applyAlignment="1">
      <alignment horizontal="center" vertical="center" wrapText="1" shrinkToFit="1"/>
    </xf>
    <xf numFmtId="0" fontId="22" fillId="3" borderId="0" xfId="4" applyFont="1" applyFill="1" applyAlignment="1">
      <alignment horizontal="center" vertical="center" shrinkToFit="1"/>
    </xf>
    <xf numFmtId="0" fontId="22" fillId="8" borderId="0" xfId="4" applyFont="1" applyFill="1" applyAlignment="1">
      <alignment horizontal="center" vertical="center" shrinkToFit="1"/>
    </xf>
    <xf numFmtId="0" fontId="51" fillId="2" borderId="1" xfId="0" quotePrefix="1" applyFont="1" applyFill="1" applyBorder="1" applyAlignment="1">
      <alignment horizontal="center" vertical="center" shrinkToFit="1"/>
    </xf>
    <xf numFmtId="0" fontId="114" fillId="8" borderId="0" xfId="0" applyFont="1" applyFill="1" applyAlignment="1">
      <alignment horizontal="left" vertical="center"/>
    </xf>
    <xf numFmtId="0" fontId="86" fillId="0" borderId="0" xfId="0" applyFont="1" applyAlignment="1">
      <alignment horizontal="center" vertical="center" wrapText="1"/>
    </xf>
    <xf numFmtId="0" fontId="51" fillId="0" borderId="38" xfId="4" applyFont="1" applyBorder="1" applyAlignment="1">
      <alignment horizontal="left" wrapText="1" shrinkToFit="1"/>
    </xf>
    <xf numFmtId="0" fontId="51" fillId="0" borderId="20" xfId="4" applyFont="1" applyBorder="1" applyAlignment="1">
      <alignment horizontal="left" wrapText="1" shrinkToFit="1"/>
    </xf>
    <xf numFmtId="0" fontId="22" fillId="5" borderId="0" xfId="0" applyFont="1" applyFill="1" applyAlignment="1">
      <alignment horizontal="center" vertical="center" wrapText="1" shrinkToFit="1"/>
    </xf>
    <xf numFmtId="0" fontId="21" fillId="5" borderId="0" xfId="0" applyFont="1" applyFill="1" applyAlignment="1">
      <alignment horizontal="center" vertical="center" wrapText="1" shrinkToFit="1"/>
    </xf>
    <xf numFmtId="0" fontId="26" fillId="2" borderId="0" xfId="0" applyFont="1" applyFill="1" applyAlignment="1">
      <alignment horizontal="left" vertical="center" wrapText="1"/>
    </xf>
    <xf numFmtId="0" fontId="33" fillId="0" borderId="2" xfId="0" applyFont="1" applyBorder="1" applyAlignment="1">
      <alignment horizontal="center" vertical="center" wrapText="1"/>
    </xf>
    <xf numFmtId="0" fontId="26" fillId="3" borderId="0" xfId="0" applyFont="1" applyFill="1" applyAlignment="1">
      <alignment horizontal="left" vertical="center" wrapText="1"/>
    </xf>
    <xf numFmtId="0" fontId="21" fillId="6" borderId="0" xfId="0" applyFont="1" applyFill="1" applyAlignment="1">
      <alignment horizontal="center" vertical="center" wrapText="1" shrinkToFit="1"/>
    </xf>
    <xf numFmtId="0" fontId="116" fillId="8" borderId="0" xfId="0" applyFont="1" applyFill="1" applyAlignment="1">
      <alignment horizontal="center" wrapText="1" shrinkToFit="1"/>
    </xf>
    <xf numFmtId="0" fontId="32" fillId="0" borderId="2" xfId="0" applyFont="1" applyBorder="1" applyAlignment="1">
      <alignment horizontal="center" vertical="center" wrapText="1"/>
    </xf>
    <xf numFmtId="0" fontId="115" fillId="10" borderId="0" xfId="0" applyFont="1" applyFill="1" applyAlignment="1">
      <alignment horizontal="center" vertical="center" wrapText="1" shrinkToFit="1"/>
    </xf>
    <xf numFmtId="0" fontId="25" fillId="2" borderId="0" xfId="4" applyFont="1" applyFill="1" applyAlignment="1">
      <alignment horizontal="left" vertical="center" wrapText="1" shrinkToFit="1"/>
    </xf>
    <xf numFmtId="0" fontId="28" fillId="2" borderId="0" xfId="0" applyFont="1" applyFill="1" applyAlignment="1">
      <alignment horizontal="left" vertical="center" wrapText="1"/>
    </xf>
    <xf numFmtId="0" fontId="27" fillId="2" borderId="0" xfId="0" applyFont="1" applyFill="1" applyAlignment="1">
      <alignment horizontal="left" vertical="center" wrapText="1"/>
    </xf>
    <xf numFmtId="0" fontId="28" fillId="3" borderId="0" xfId="0" applyFont="1" applyFill="1" applyAlignment="1">
      <alignment horizontal="left" vertical="center" wrapText="1"/>
    </xf>
    <xf numFmtId="0" fontId="115" fillId="10" borderId="36" xfId="0" applyFont="1" applyFill="1" applyBorder="1" applyAlignment="1">
      <alignment horizontal="center" vertical="center" wrapText="1" shrinkToFit="1"/>
    </xf>
    <xf numFmtId="0" fontId="75" fillId="0" borderId="0" xfId="0" applyFont="1" applyAlignment="1">
      <alignment horizontal="left" wrapText="1"/>
    </xf>
    <xf numFmtId="0" fontId="116" fillId="10" borderId="0" xfId="0" applyFont="1" applyFill="1" applyAlignment="1">
      <alignment horizontal="center" vertical="center" wrapText="1" shrinkToFit="1"/>
    </xf>
    <xf numFmtId="0" fontId="75" fillId="0" borderId="0" xfId="10" applyFont="1" applyAlignment="1">
      <alignment horizontal="left" vertical="center" wrapText="1"/>
    </xf>
    <xf numFmtId="0" fontId="75" fillId="2" borderId="0" xfId="10" applyFont="1" applyFill="1" applyAlignment="1">
      <alignment horizontal="left" vertical="center" wrapText="1"/>
    </xf>
    <xf numFmtId="0" fontId="78" fillId="2" borderId="0" xfId="4" applyFont="1" applyFill="1" applyAlignment="1">
      <alignment horizontal="left" vertical="center" wrapText="1"/>
    </xf>
    <xf numFmtId="171" fontId="37" fillId="2" borderId="0" xfId="4" applyNumberFormat="1" applyFont="1" applyFill="1" applyAlignment="1">
      <alignment horizontal="center" vertical="center" wrapText="1" shrinkToFit="1"/>
    </xf>
    <xf numFmtId="0" fontId="119" fillId="10" borderId="0" xfId="0" applyFont="1" applyFill="1" applyAlignment="1">
      <alignment horizontal="center" vertical="center" wrapText="1" shrinkToFit="1"/>
    </xf>
    <xf numFmtId="171" fontId="37" fillId="2" borderId="8" xfId="4" applyNumberFormat="1" applyFont="1" applyFill="1" applyBorder="1" applyAlignment="1">
      <alignment horizontal="center" vertical="center" wrapText="1" shrinkToFit="1"/>
    </xf>
    <xf numFmtId="0" fontId="115" fillId="8" borderId="0" xfId="4" applyFont="1" applyFill="1" applyAlignment="1">
      <alignment horizontal="left" vertical="center" shrinkToFit="1"/>
    </xf>
    <xf numFmtId="0" fontId="119" fillId="8" borderId="7" xfId="4" applyFont="1" applyFill="1" applyBorder="1" applyAlignment="1">
      <alignment horizontal="left" vertical="center" shrinkToFit="1"/>
    </xf>
    <xf numFmtId="0" fontId="119" fillId="8" borderId="0" xfId="4" applyFont="1" applyFill="1" applyAlignment="1">
      <alignment horizontal="left" vertical="center" shrinkToFit="1"/>
    </xf>
    <xf numFmtId="166" fontId="66" fillId="0" borderId="0" xfId="1" applyNumberFormat="1" applyFont="1" applyFill="1" applyBorder="1" applyAlignment="1">
      <alignment horizontal="center" vertical="center" wrapText="1" shrinkToFit="1"/>
    </xf>
    <xf numFmtId="166" fontId="66" fillId="0" borderId="34" xfId="1" applyNumberFormat="1" applyFont="1" applyFill="1" applyBorder="1" applyAlignment="1">
      <alignment horizontal="center" vertical="center" wrapText="1" shrinkToFit="1"/>
    </xf>
    <xf numFmtId="171" fontId="86" fillId="2" borderId="0" xfId="4" applyNumberFormat="1" applyFont="1" applyFill="1" applyAlignment="1">
      <alignment horizontal="center" vertical="center" wrapText="1" shrinkToFit="1"/>
    </xf>
    <xf numFmtId="0" fontId="114" fillId="8" borderId="0" xfId="4" applyFont="1" applyFill="1" applyAlignment="1">
      <alignment horizontal="left" vertical="center" shrinkToFit="1"/>
    </xf>
    <xf numFmtId="171" fontId="86" fillId="2" borderId="7" xfId="4" applyNumberFormat="1" applyFont="1" applyFill="1" applyBorder="1" applyAlignment="1">
      <alignment horizontal="center" vertical="center" wrapText="1" shrinkToFit="1"/>
    </xf>
    <xf numFmtId="0" fontId="100" fillId="3" borderId="8" xfId="4" applyFont="1" applyFill="1" applyBorder="1" applyAlignment="1">
      <alignment horizontal="center" vertical="center" wrapText="1" shrinkToFit="1"/>
    </xf>
    <xf numFmtId="166" fontId="87" fillId="0" borderId="20" xfId="1" applyNumberFormat="1" applyFont="1" applyFill="1" applyBorder="1" applyAlignment="1">
      <alignment horizontal="center" vertical="center" wrapText="1" shrinkToFit="1"/>
    </xf>
    <xf numFmtId="166" fontId="87" fillId="0" borderId="14" xfId="1" applyNumberFormat="1" applyFont="1" applyFill="1" applyBorder="1" applyAlignment="1">
      <alignment horizontal="center" vertical="center" wrapText="1" shrinkToFit="1"/>
    </xf>
    <xf numFmtId="166" fontId="87" fillId="0" borderId="32" xfId="1" applyNumberFormat="1" applyFont="1" applyFill="1" applyBorder="1" applyAlignment="1">
      <alignment horizontal="center" vertical="center" wrapText="1" shrinkToFit="1"/>
    </xf>
    <xf numFmtId="166" fontId="87" fillId="0" borderId="0" xfId="1" applyNumberFormat="1" applyFont="1" applyFill="1" applyBorder="1" applyAlignment="1">
      <alignment horizontal="center" vertical="center" wrapText="1" shrinkToFit="1"/>
    </xf>
    <xf numFmtId="166" fontId="87" fillId="0" borderId="32" xfId="1" applyNumberFormat="1" applyFont="1" applyBorder="1" applyAlignment="1">
      <alignment horizontal="center" vertical="center" wrapText="1" shrinkToFit="1"/>
    </xf>
    <xf numFmtId="166" fontId="87" fillId="0" borderId="35" xfId="1" applyNumberFormat="1" applyFont="1" applyFill="1" applyBorder="1" applyAlignment="1">
      <alignment horizontal="center" vertical="center" wrapText="1" shrinkToFit="1"/>
    </xf>
    <xf numFmtId="166" fontId="87" fillId="0" borderId="15" xfId="1" applyNumberFormat="1" applyFont="1" applyFill="1" applyBorder="1" applyAlignment="1">
      <alignment horizontal="center" vertical="center" wrapText="1" shrinkToFit="1"/>
    </xf>
    <xf numFmtId="166" fontId="87" fillId="0" borderId="12" xfId="1" applyNumberFormat="1" applyFont="1" applyFill="1" applyBorder="1" applyAlignment="1">
      <alignment horizontal="center" vertical="center" wrapText="1" shrinkToFit="1"/>
    </xf>
    <xf numFmtId="171" fontId="70" fillId="2" borderId="9" xfId="4" applyNumberFormat="1" applyFont="1" applyFill="1" applyBorder="1" applyAlignment="1">
      <alignment horizontal="center" vertical="center" wrapText="1" shrinkToFit="1"/>
    </xf>
    <xf numFmtId="0" fontId="72" fillId="3" borderId="10" xfId="4" applyFont="1" applyFill="1" applyBorder="1" applyAlignment="1">
      <alignment horizontal="center" vertical="center" wrapText="1" shrinkToFit="1"/>
    </xf>
    <xf numFmtId="0" fontId="64" fillId="5" borderId="0" xfId="0" applyFont="1" applyFill="1" applyAlignment="1">
      <alignment horizontal="center" vertical="center" wrapText="1" shrinkToFit="1"/>
    </xf>
    <xf numFmtId="0" fontId="69" fillId="8" borderId="7" xfId="4" applyFont="1" applyFill="1" applyBorder="1" applyAlignment="1">
      <alignment horizontal="left" vertical="center" shrinkToFit="1"/>
    </xf>
    <xf numFmtId="166" fontId="66" fillId="7" borderId="0" xfId="1" applyNumberFormat="1" applyFont="1" applyFill="1" applyBorder="1" applyAlignment="1">
      <alignment horizontal="center" vertical="center" wrapText="1" shrinkToFit="1"/>
    </xf>
    <xf numFmtId="164" fontId="67" fillId="3" borderId="7" xfId="1" applyFont="1" applyFill="1" applyBorder="1" applyAlignment="1">
      <alignment horizontal="center" vertical="center" wrapText="1" shrinkToFit="1"/>
    </xf>
  </cellXfs>
  <cellStyles count="14">
    <cellStyle name="Comma 2" xfId="7" xr:uid="{00000000-0005-0000-0000-000000000000}"/>
    <cellStyle name="Comma_IV-trim  2002" xfId="5" xr:uid="{00000000-0005-0000-0000-000001000000}"/>
    <cellStyle name="Millares" xfId="1" builtinId="3"/>
    <cellStyle name="Millares 10 2" xfId="12" xr:uid="{30922FBD-B4EA-4E57-BC26-21FC8C74CC3D}"/>
    <cellStyle name="Millares 2" xfId="13" xr:uid="{5486D691-EEBF-4263-92F4-A6E438A12228}"/>
    <cellStyle name="Normal" xfId="0" builtinId="0"/>
    <cellStyle name="Normal 2" xfId="4" xr:uid="{00000000-0005-0000-0000-000004000000}"/>
    <cellStyle name="Normal 3" xfId="6" xr:uid="{00000000-0005-0000-0000-000005000000}"/>
    <cellStyle name="Normal_IS Mexico y CA" xfId="9" xr:uid="{00000000-0005-0000-0000-000006000000}"/>
    <cellStyle name="Normal_IV-trim  2002" xfId="3" xr:uid="{00000000-0005-0000-0000-000007000000}"/>
    <cellStyle name="Normal_Sudamérica" xfId="10" xr:uid="{00000000-0005-0000-0000-000008000000}"/>
    <cellStyle name="Percent 2" xfId="8" xr:uid="{00000000-0005-0000-0000-000009000000}"/>
    <cellStyle name="Porcentaje" xfId="2" builtinId="5"/>
    <cellStyle name="Porcentaje 2" xfId="11" xr:uid="{00000000-0005-0000-0000-00000B000000}"/>
  </cellStyles>
  <dxfs count="0"/>
  <tableStyles count="0" defaultTableStyle="TableStyleMedium9" defaultPivotStyle="PivotStyleLight16"/>
  <colors>
    <mruColors>
      <color rgb="FFC00000"/>
      <color rgb="FF404040"/>
      <color rgb="FF7F7F7F"/>
      <color rgb="FFE8E9EC"/>
      <color rgb="FF393943"/>
      <color rgb="FF8500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777689408690416E-2"/>
          <c:y val="0.39818726680008698"/>
          <c:w val="0.96875814146790118"/>
          <c:h val="0.44723157590200457"/>
        </c:manualLayout>
      </c:layout>
      <c:barChart>
        <c:barDir val="col"/>
        <c:grouping val="clustered"/>
        <c:varyColors val="0"/>
        <c:ser>
          <c:idx val="0"/>
          <c:order val="0"/>
          <c:spPr>
            <a:solidFill>
              <a:srgbClr val="40404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ahnschrift Light" panose="020B0502040204020203" pitchFamily="34" charset="0"/>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'Consolidated Balance'!$D$48:$H$48</c:f>
              <c:strCache>
                <c:ptCount val="5"/>
                <c:pt idx="0">
                  <c:v>2025</c:v>
                </c:pt>
                <c:pt idx="1">
                  <c:v>2026</c:v>
                </c:pt>
                <c:pt idx="2">
                  <c:v>2027</c:v>
                </c:pt>
                <c:pt idx="3">
                  <c:v>2028</c:v>
                </c:pt>
                <c:pt idx="4">
                  <c:v>2029+</c:v>
                </c:pt>
              </c:strCache>
            </c:strRef>
          </c:cat>
          <c:val>
            <c:numRef>
              <c:f>'Consolidated Balance'!$D$49:$H$49</c:f>
              <c:numCache>
                <c:formatCode>0.0%</c:formatCode>
                <c:ptCount val="5"/>
                <c:pt idx="0">
                  <c:v>5.6504783487996658E-3</c:v>
                </c:pt>
                <c:pt idx="1">
                  <c:v>5.4358220376767269E-2</c:v>
                </c:pt>
                <c:pt idx="2">
                  <c:v>0.10763012523091613</c:v>
                </c:pt>
                <c:pt idx="3">
                  <c:v>0.12618049387365635</c:v>
                </c:pt>
                <c:pt idx="4">
                  <c:v>0.70618068216986052</c:v>
                </c:pt>
              </c:numCache>
            </c:numRef>
          </c:val>
          <c:extLst>
            <c:ext xmlns:c16="http://schemas.microsoft.com/office/drawing/2014/chart" uri="{C3380CC4-5D6E-409C-BE32-E72D297353CC}">
              <c16:uniqueId val="{00000000-5268-40D8-90A4-C8FDF83712EF}"/>
            </c:ext>
          </c:extLst>
        </c:ser>
        <c:dLbls>
          <c:dLblPos val="outEnd"/>
          <c:showLegendKey val="0"/>
          <c:showVal val="1"/>
          <c:showCatName val="0"/>
          <c:showSerName val="0"/>
          <c:showPercent val="0"/>
          <c:showBubbleSize val="0"/>
        </c:dLbls>
        <c:gapWidth val="219"/>
        <c:overlap val="-27"/>
        <c:axId val="453861472"/>
        <c:axId val="453863440"/>
      </c:barChart>
      <c:catAx>
        <c:axId val="45386147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s-MX"/>
          </a:p>
        </c:txPr>
        <c:crossAx val="453863440"/>
        <c:crosses val="autoZero"/>
        <c:auto val="1"/>
        <c:lblAlgn val="ctr"/>
        <c:lblOffset val="100"/>
        <c:noMultiLvlLbl val="0"/>
      </c:catAx>
      <c:valAx>
        <c:axId val="453863440"/>
        <c:scaling>
          <c:orientation val="minMax"/>
        </c:scaling>
        <c:delete val="1"/>
        <c:axPos val="l"/>
        <c:numFmt formatCode="0.0%" sourceLinked="1"/>
        <c:majorTickMark val="out"/>
        <c:minorTickMark val="none"/>
        <c:tickLblPos val="nextTo"/>
        <c:crossAx val="453861472"/>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latin typeface="Bahnschrift Light" panose="020B0502040204020203" pitchFamily="34" charset="0"/>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190500</xdr:rowOff>
    </xdr:from>
    <xdr:to>
      <xdr:col>1</xdr:col>
      <xdr:colOff>0</xdr:colOff>
      <xdr:row>3</xdr:row>
      <xdr:rowOff>0</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200025</xdr:rowOff>
    </xdr:from>
    <xdr:to>
      <xdr:col>1</xdr:col>
      <xdr:colOff>0</xdr:colOff>
      <xdr:row>3</xdr:row>
      <xdr:rowOff>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4" name="Picture 4">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5" name="Picture 6">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6" name="Picture 7">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7</xdr:col>
          <xdr:colOff>0</xdr:colOff>
          <xdr:row>32</xdr:row>
          <xdr:rowOff>0</xdr:rowOff>
        </xdr:from>
        <xdr:to>
          <xdr:col>7</xdr:col>
          <xdr:colOff>0</xdr:colOff>
          <xdr:row>32</xdr:row>
          <xdr:rowOff>0</xdr:rowOff>
        </xdr:to>
        <xdr:sp macro="" textlink="">
          <xdr:nvSpPr>
            <xdr:cNvPr id="30721" name="Object 1" hidden="1">
              <a:extLst>
                <a:ext uri="{63B3BB69-23CF-44E3-9099-C40C66FF867C}">
                  <a14:compatExt spid="_x0000_s30721"/>
                </a:ext>
                <a:ext uri="{FF2B5EF4-FFF2-40B4-BE49-F238E27FC236}">
                  <a16:creationId xmlns:a16="http://schemas.microsoft.com/office/drawing/2014/main" id="{00000000-0008-0000-0200-00000178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twoCellAnchor>
    <xdr:from>
      <xdr:col>5</xdr:col>
      <xdr:colOff>696451</xdr:colOff>
      <xdr:row>23</xdr:row>
      <xdr:rowOff>61451</xdr:rowOff>
    </xdr:from>
    <xdr:to>
      <xdr:col>12</xdr:col>
      <xdr:colOff>225322</xdr:colOff>
      <xdr:row>33</xdr:row>
      <xdr:rowOff>9102</xdr:rowOff>
    </xdr:to>
    <xdr:graphicFrame macro="">
      <xdr:nvGraphicFramePr>
        <xdr:cNvPr id="12" name="Gráfico 11">
          <a:extLst>
            <a:ext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4</xdr:col>
          <xdr:colOff>0</xdr:colOff>
          <xdr:row>41</xdr:row>
          <xdr:rowOff>0</xdr:rowOff>
        </xdr:from>
        <xdr:to>
          <xdr:col>4</xdr:col>
          <xdr:colOff>0</xdr:colOff>
          <xdr:row>41</xdr:row>
          <xdr:rowOff>0</xdr:rowOff>
        </xdr:to>
        <xdr:sp macro="" textlink="">
          <xdr:nvSpPr>
            <xdr:cNvPr id="40961" name="Object 1" hidden="1">
              <a:extLst>
                <a:ext uri="{63B3BB69-23CF-44E3-9099-C40C66FF867C}">
                  <a14:compatExt spid="_x0000_s40961"/>
                </a:ext>
                <a:ext uri="{FF2B5EF4-FFF2-40B4-BE49-F238E27FC236}">
                  <a16:creationId xmlns:a16="http://schemas.microsoft.com/office/drawing/2014/main" id="{00000000-0008-0000-0400-000001A0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23825"/>
          <a:ext cx="0" cy="2571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23825"/>
          <a:ext cx="0" cy="2571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23825"/>
          <a:ext cx="0" cy="25717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23825"/>
          <a:ext cx="0" cy="2667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A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23825"/>
          <a:ext cx="0" cy="2667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A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A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A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A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A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23825"/>
          <a:ext cx="0" cy="2667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oleObject" Target="../embeddings/oleObject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1:N14"/>
  <sheetViews>
    <sheetView showGridLines="0" tabSelected="1" zoomScale="126" zoomScaleNormal="85" workbookViewId="0"/>
  </sheetViews>
  <sheetFormatPr baseColWidth="10" defaultColWidth="11.42578125" defaultRowHeight="12.75" x14ac:dyDescent="0.2"/>
  <cols>
    <col min="1" max="1" width="11.42578125" style="154"/>
    <col min="2" max="2" width="14.28515625" style="154" customWidth="1"/>
    <col min="3" max="3" width="21.85546875" style="154" bestFit="1" customWidth="1"/>
    <col min="4" max="5" width="12.42578125" style="154" customWidth="1"/>
    <col min="6" max="6" width="3" style="154" customWidth="1"/>
    <col min="7" max="7" width="12.42578125" style="154" customWidth="1"/>
    <col min="8" max="8" width="12.140625" style="154" customWidth="1"/>
    <col min="9" max="9" width="3" style="154" customWidth="1"/>
    <col min="10" max="11" width="12.42578125" style="154" customWidth="1"/>
    <col min="12" max="12" width="3" style="154" customWidth="1"/>
    <col min="13" max="14" width="12.42578125" style="154" customWidth="1"/>
    <col min="15" max="16384" width="11.42578125" style="154"/>
  </cols>
  <sheetData>
    <row r="1" spans="2:14" x14ac:dyDescent="0.2">
      <c r="B1" s="537"/>
      <c r="C1" s="537"/>
      <c r="D1" s="537"/>
      <c r="E1" s="537"/>
      <c r="F1" s="537"/>
      <c r="G1" s="537"/>
      <c r="H1" s="537"/>
      <c r="I1" s="537"/>
      <c r="J1" s="537"/>
      <c r="K1" s="537"/>
      <c r="L1" s="537"/>
      <c r="M1" s="537"/>
      <c r="N1" s="537"/>
    </row>
    <row r="2" spans="2:14" ht="24.95" customHeight="1" x14ac:dyDescent="0.2">
      <c r="B2" s="737" t="s">
        <v>254</v>
      </c>
      <c r="C2" s="737"/>
      <c r="D2" s="737"/>
      <c r="E2" s="737"/>
      <c r="F2" s="737"/>
      <c r="G2" s="737"/>
      <c r="H2" s="737"/>
      <c r="I2" s="737"/>
      <c r="J2" s="737"/>
      <c r="K2" s="737"/>
      <c r="L2" s="737"/>
      <c r="M2" s="737"/>
      <c r="N2" s="737"/>
    </row>
    <row r="3" spans="2:14" ht="18" customHeight="1" x14ac:dyDescent="0.2">
      <c r="B3" s="738" t="s">
        <v>62</v>
      </c>
      <c r="C3" s="738"/>
      <c r="D3" s="738"/>
      <c r="E3" s="738"/>
      <c r="F3" s="738"/>
      <c r="G3" s="738"/>
      <c r="H3" s="738"/>
      <c r="I3" s="738"/>
      <c r="J3" s="738"/>
      <c r="K3" s="738"/>
      <c r="L3" s="738"/>
      <c r="M3" s="738"/>
      <c r="N3" s="738"/>
    </row>
    <row r="4" spans="2:14" ht="21" customHeight="1" x14ac:dyDescent="0.25">
      <c r="B4" s="365"/>
      <c r="C4" s="365"/>
      <c r="D4" s="736" t="s">
        <v>55</v>
      </c>
      <c r="E4" s="736"/>
      <c r="G4" s="736" t="s">
        <v>56</v>
      </c>
      <c r="H4" s="736"/>
      <c r="J4" s="736" t="s">
        <v>57</v>
      </c>
      <c r="K4" s="736"/>
      <c r="M4" s="736" t="s">
        <v>147</v>
      </c>
      <c r="N4" s="736"/>
    </row>
    <row r="5" spans="2:14" ht="15.75" thickBot="1" x14ac:dyDescent="0.3">
      <c r="B5" s="366"/>
      <c r="C5" s="366"/>
      <c r="D5" s="367" t="s">
        <v>250</v>
      </c>
      <c r="E5" s="367" t="s">
        <v>242</v>
      </c>
      <c r="G5" s="367" t="s">
        <v>250</v>
      </c>
      <c r="H5" s="367" t="s">
        <v>242</v>
      </c>
      <c r="J5" s="368" t="s">
        <v>250</v>
      </c>
      <c r="K5" s="367" t="s">
        <v>242</v>
      </c>
      <c r="M5" s="367" t="s">
        <v>250</v>
      </c>
      <c r="N5" s="367" t="s">
        <v>242</v>
      </c>
    </row>
    <row r="6" spans="2:14" ht="12.75" customHeight="1" x14ac:dyDescent="0.2">
      <c r="B6" s="734" t="s">
        <v>173</v>
      </c>
      <c r="C6" s="369" t="s">
        <v>58</v>
      </c>
      <c r="D6" s="372">
        <v>3.2793906175420773E-2</v>
      </c>
      <c r="E6" s="372">
        <v>4.959363555738161E-2</v>
      </c>
      <c r="F6" s="370"/>
      <c r="G6" s="533">
        <v>9.2511372540502457E-3</v>
      </c>
      <c r="H6" s="533">
        <v>4.2673230273280849E-2</v>
      </c>
      <c r="I6" s="370"/>
      <c r="J6" s="533">
        <v>6.7770048477381772E-2</v>
      </c>
      <c r="K6" s="372">
        <v>4.269501545711929E-2</v>
      </c>
      <c r="L6" s="370"/>
      <c r="M6" s="533">
        <v>6.7022559782896618E-3</v>
      </c>
      <c r="N6" s="533">
        <v>-6.2093783380561263E-3</v>
      </c>
    </row>
    <row r="7" spans="2:14" x14ac:dyDescent="0.2">
      <c r="B7" s="734"/>
      <c r="C7" s="371" t="s">
        <v>78</v>
      </c>
      <c r="D7" s="372">
        <v>-1.8422006115325074E-3</v>
      </c>
      <c r="E7" s="372">
        <v>1.5829889423221832E-2</v>
      </c>
      <c r="F7" s="344"/>
      <c r="G7" s="348">
        <v>-2.5508239804642674E-2</v>
      </c>
      <c r="H7" s="348">
        <v>-1.2249040561468361E-3</v>
      </c>
      <c r="I7" s="344"/>
      <c r="J7" s="373">
        <v>1.1304957380645408E-2</v>
      </c>
      <c r="K7" s="373">
        <v>-3.3902734424076431E-2</v>
      </c>
      <c r="L7" s="344"/>
      <c r="M7" s="348"/>
      <c r="N7" s="156"/>
    </row>
    <row r="8" spans="2:14" x14ac:dyDescent="0.2">
      <c r="B8" s="734"/>
      <c r="C8" s="374" t="s">
        <v>12</v>
      </c>
      <c r="D8" s="373">
        <v>8.7260038271010698E-2</v>
      </c>
      <c r="E8" s="373">
        <v>0.10361099600401724</v>
      </c>
      <c r="F8" s="344"/>
      <c r="G8" s="373">
        <v>7.2319545099090998E-2</v>
      </c>
      <c r="H8" s="373">
        <v>0.12478107161402985</v>
      </c>
      <c r="I8" s="344"/>
      <c r="J8" s="348">
        <v>0.19721099262082276</v>
      </c>
      <c r="K8" s="348">
        <v>0.22317598673172623</v>
      </c>
      <c r="L8" s="344"/>
      <c r="M8" s="348"/>
      <c r="N8" s="156"/>
    </row>
    <row r="9" spans="2:14" ht="13.5" thickBot="1" x14ac:dyDescent="0.25">
      <c r="B9" s="375"/>
      <c r="C9" s="376"/>
      <c r="D9" s="377"/>
      <c r="E9" s="377"/>
      <c r="F9" s="344"/>
      <c r="G9" s="377"/>
      <c r="H9" s="377"/>
      <c r="I9" s="344"/>
      <c r="J9" s="377"/>
      <c r="K9" s="377"/>
      <c r="L9" s="344"/>
      <c r="M9" s="345"/>
      <c r="N9" s="156"/>
    </row>
    <row r="10" spans="2:14" ht="12.75" customHeight="1" x14ac:dyDescent="0.2">
      <c r="B10" s="733" t="s">
        <v>172</v>
      </c>
      <c r="C10" s="378" t="s">
        <v>58</v>
      </c>
      <c r="D10" s="372">
        <v>4.6553386940784813E-2</v>
      </c>
      <c r="E10" s="372">
        <v>5.7131369032612955E-2</v>
      </c>
      <c r="F10" s="379"/>
      <c r="G10" s="372">
        <v>1.9981122347422442E-2</v>
      </c>
      <c r="H10" s="372">
        <v>4.6260872559483524E-2</v>
      </c>
      <c r="I10" s="379"/>
      <c r="J10" s="372">
        <v>6.9966116127959888E-2</v>
      </c>
      <c r="K10" s="372">
        <v>2.8730665727791704E-2</v>
      </c>
      <c r="L10" s="344"/>
      <c r="M10" s="346"/>
      <c r="N10" s="157"/>
    </row>
    <row r="11" spans="2:14" x14ac:dyDescent="0.2">
      <c r="B11" s="734"/>
      <c r="C11" s="374" t="s">
        <v>78</v>
      </c>
      <c r="D11" s="380">
        <v>-1.6132725039341711E-3</v>
      </c>
      <c r="E11" s="380">
        <v>-4.917380871208521E-3</v>
      </c>
      <c r="F11" s="344"/>
      <c r="G11" s="380">
        <v>-2.525438940777669E-2</v>
      </c>
      <c r="H11" s="380">
        <v>-2.0844613044811777E-2</v>
      </c>
      <c r="I11" s="344"/>
      <c r="J11" s="380">
        <v>1.1662168736143563E-2</v>
      </c>
      <c r="K11" s="380">
        <v>-5.4655218752937995E-2</v>
      </c>
      <c r="L11" s="344"/>
      <c r="M11" s="347"/>
      <c r="N11" s="158"/>
    </row>
    <row r="12" spans="2:14" ht="13.5" thickBot="1" x14ac:dyDescent="0.25">
      <c r="B12" s="735"/>
      <c r="C12" s="381" t="s">
        <v>12</v>
      </c>
      <c r="D12" s="384">
        <v>0.12490090402837617</v>
      </c>
      <c r="E12" s="384">
        <v>0.16401743196559204</v>
      </c>
      <c r="F12" s="382"/>
      <c r="G12" s="383">
        <v>0.10449874628626699</v>
      </c>
      <c r="H12" s="383">
        <v>0.18065060064928873</v>
      </c>
      <c r="I12" s="344"/>
      <c r="J12" s="384">
        <v>0.20437475119016701</v>
      </c>
      <c r="K12" s="384">
        <v>0.23076476572891558</v>
      </c>
      <c r="L12" s="382"/>
      <c r="M12" s="383"/>
      <c r="N12" s="383"/>
    </row>
    <row r="13" spans="2:14" x14ac:dyDescent="0.2">
      <c r="I13" s="385"/>
    </row>
    <row r="14" spans="2:14" ht="12.75" customHeight="1" x14ac:dyDescent="0.2">
      <c r="C14" s="159" t="s">
        <v>59</v>
      </c>
      <c r="G14" s="281"/>
    </row>
  </sheetData>
  <mergeCells count="8">
    <mergeCell ref="B10:B12"/>
    <mergeCell ref="M4:N4"/>
    <mergeCell ref="B2:N2"/>
    <mergeCell ref="D4:E4"/>
    <mergeCell ref="G4:H4"/>
    <mergeCell ref="J4:K4"/>
    <mergeCell ref="B6:B8"/>
    <mergeCell ref="B3:N3"/>
  </mergeCells>
  <pageMargins left="0.7" right="0.7" top="0.75" bottom="0.75" header="0.3" footer="0.3"/>
  <headerFooter>
    <oddFooter>&amp;L_x000D_&amp;1#&amp;"Aptos"&amp;14&amp;K000000 Interna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C2A0A-92F2-442B-B575-47C4A564DF3C}">
  <sheetPr>
    <tabColor rgb="FF92D050"/>
  </sheetPr>
  <dimension ref="A1:P50"/>
  <sheetViews>
    <sheetView showGridLines="0" zoomScale="119" zoomScaleNormal="73" workbookViewId="0">
      <selection activeCell="E45" sqref="E45"/>
    </sheetView>
  </sheetViews>
  <sheetFormatPr baseColWidth="10" defaultColWidth="9.85546875" defaultRowHeight="11.1" customHeight="1" x14ac:dyDescent="0.2"/>
  <cols>
    <col min="1" max="1" width="32.42578125" style="207" customWidth="1"/>
    <col min="2" max="2" width="1.7109375" style="210" customWidth="1"/>
    <col min="3" max="3" width="12.28515625" style="208" bestFit="1" customWidth="1"/>
    <col min="4" max="4" width="13.140625" style="208" customWidth="1"/>
    <col min="5" max="6" width="11.85546875" style="208" customWidth="1"/>
    <col min="7" max="7" width="11.28515625" style="208" customWidth="1"/>
    <col min="8" max="8" width="6.140625" style="208" customWidth="1"/>
    <col min="9" max="9" width="11.140625" style="208" customWidth="1"/>
    <col min="10" max="11" width="11.28515625" style="208" customWidth="1"/>
    <col min="12" max="13" width="11.28515625" style="210" customWidth="1"/>
    <col min="14" max="14" width="4.140625" style="210" customWidth="1"/>
    <col min="15" max="15" width="11.28515625" style="210" customWidth="1"/>
    <col min="16" max="16" width="13.5703125" style="200" customWidth="1"/>
    <col min="17" max="16384" width="9.85546875" style="200"/>
  </cols>
  <sheetData>
    <row r="1" spans="1:16" ht="15" customHeight="1" x14ac:dyDescent="0.2">
      <c r="A1" s="737" t="s">
        <v>101</v>
      </c>
      <c r="B1" s="737"/>
      <c r="C1" s="737"/>
      <c r="D1" s="737"/>
      <c r="E1" s="737"/>
      <c r="F1" s="737"/>
      <c r="G1" s="737"/>
      <c r="H1" s="737"/>
      <c r="I1" s="737"/>
      <c r="J1" s="737"/>
      <c r="K1" s="737"/>
      <c r="L1" s="737"/>
      <c r="M1" s="737"/>
      <c r="N1" s="737"/>
      <c r="O1" s="737"/>
      <c r="P1" s="199"/>
    </row>
    <row r="2" spans="1:16" ht="15" customHeight="1" x14ac:dyDescent="0.2">
      <c r="A2" s="737" t="s">
        <v>223</v>
      </c>
      <c r="B2" s="737"/>
      <c r="C2" s="737"/>
      <c r="D2" s="737"/>
      <c r="E2" s="737"/>
      <c r="F2" s="737"/>
      <c r="G2" s="737"/>
      <c r="H2" s="737"/>
      <c r="I2" s="737"/>
      <c r="J2" s="737"/>
      <c r="K2" s="737"/>
      <c r="L2" s="737"/>
      <c r="M2" s="737"/>
      <c r="N2" s="737"/>
      <c r="O2" s="737"/>
      <c r="P2" s="201"/>
    </row>
    <row r="3" spans="1:16" ht="10.5" customHeight="1" x14ac:dyDescent="0.2">
      <c r="A3" s="202"/>
      <c r="B3" s="203"/>
      <c r="C3" s="204"/>
      <c r="D3" s="204"/>
      <c r="E3" s="204"/>
      <c r="F3" s="204"/>
      <c r="G3" s="204"/>
      <c r="H3" s="204"/>
      <c r="I3" s="204"/>
      <c r="J3" s="204"/>
      <c r="K3" s="204"/>
      <c r="L3" s="205"/>
      <c r="M3" s="205"/>
      <c r="N3" s="205"/>
      <c r="O3" s="205"/>
    </row>
    <row r="4" spans="1:16" ht="23.25" customHeight="1" x14ac:dyDescent="0.2">
      <c r="A4" s="775" t="s">
        <v>136</v>
      </c>
      <c r="B4" s="775"/>
      <c r="C4" s="775"/>
      <c r="D4" s="775"/>
      <c r="E4" s="775"/>
      <c r="F4" s="775"/>
      <c r="G4" s="775"/>
      <c r="H4" s="775"/>
      <c r="I4" s="775"/>
      <c r="J4" s="775"/>
      <c r="K4" s="775"/>
      <c r="L4" s="775"/>
      <c r="M4" s="775"/>
      <c r="N4" s="775"/>
      <c r="O4" s="775"/>
    </row>
    <row r="5" spans="1:16" ht="18" customHeight="1" thickBot="1" x14ac:dyDescent="0.25">
      <c r="A5" s="329"/>
      <c r="B5" s="330"/>
      <c r="C5" s="774" t="s">
        <v>242</v>
      </c>
      <c r="D5" s="774"/>
      <c r="E5" s="774"/>
      <c r="F5" s="774"/>
      <c r="G5" s="774"/>
      <c r="H5" s="330"/>
      <c r="I5" s="776" t="s">
        <v>226</v>
      </c>
      <c r="J5" s="776"/>
      <c r="K5" s="776"/>
      <c r="L5" s="776"/>
      <c r="M5" s="776"/>
      <c r="N5" s="661"/>
      <c r="O5" s="331" t="s">
        <v>75</v>
      </c>
    </row>
    <row r="6" spans="1:16" ht="18" customHeight="1" x14ac:dyDescent="0.2">
      <c r="A6" s="332"/>
      <c r="B6" s="299"/>
      <c r="C6" s="580" t="s">
        <v>63</v>
      </c>
      <c r="D6" s="580" t="s">
        <v>153</v>
      </c>
      <c r="E6" s="580" t="s">
        <v>154</v>
      </c>
      <c r="F6" s="580" t="s">
        <v>64</v>
      </c>
      <c r="G6" s="580" t="s">
        <v>65</v>
      </c>
      <c r="H6" s="330"/>
      <c r="I6" s="333" t="s">
        <v>63</v>
      </c>
      <c r="J6" s="333" t="s">
        <v>153</v>
      </c>
      <c r="K6" s="333" t="s">
        <v>154</v>
      </c>
      <c r="L6" s="333" t="s">
        <v>64</v>
      </c>
      <c r="M6" s="333" t="s">
        <v>65</v>
      </c>
      <c r="N6" s="334"/>
      <c r="O6" s="580" t="s">
        <v>80</v>
      </c>
      <c r="P6" s="216"/>
    </row>
    <row r="7" spans="1:16" ht="18" customHeight="1" x14ac:dyDescent="0.2">
      <c r="A7" s="606" t="s">
        <v>236</v>
      </c>
      <c r="B7" s="299"/>
      <c r="C7" s="603">
        <v>1019.8854801397879</v>
      </c>
      <c r="D7" s="603">
        <v>99.867395563043985</v>
      </c>
      <c r="E7" s="603">
        <v>278.32809499448103</v>
      </c>
      <c r="F7" s="603">
        <v>122.37124551143199</v>
      </c>
      <c r="G7" s="603">
        <f t="shared" ref="G7:G16" si="0">+SUM(C7:F7)</f>
        <v>1520.4522162087451</v>
      </c>
      <c r="H7" s="330"/>
      <c r="I7" s="603">
        <v>1107.8839811556295</v>
      </c>
      <c r="J7" s="603">
        <v>107.0224491260681</v>
      </c>
      <c r="K7" s="603">
        <v>290.26423267986303</v>
      </c>
      <c r="L7" s="603">
        <v>121.67330025786421</v>
      </c>
      <c r="M7" s="603">
        <f>+SUM(I7:L7)</f>
        <v>1626.8439632194247</v>
      </c>
      <c r="N7" s="334"/>
      <c r="O7" s="608">
        <f t="shared" ref="O7:O14" si="1">+G7/M7-1</f>
        <v>-6.5397634571011221E-2</v>
      </c>
      <c r="P7" s="216"/>
    </row>
    <row r="8" spans="1:16" ht="18" customHeight="1" x14ac:dyDescent="0.2">
      <c r="A8" s="335" t="s">
        <v>216</v>
      </c>
      <c r="B8" s="299"/>
      <c r="C8" s="603">
        <v>133.64692565084366</v>
      </c>
      <c r="D8" s="603">
        <v>6.4149439395118781</v>
      </c>
      <c r="E8" s="603">
        <v>2.2836995928622752</v>
      </c>
      <c r="F8" s="603">
        <v>6.5003559121842454</v>
      </c>
      <c r="G8" s="603">
        <f t="shared" ref="G8" si="2">+SUM(C8:F8)</f>
        <v>148.84592509540204</v>
      </c>
      <c r="H8" s="330"/>
      <c r="I8" s="603">
        <v>130.8484992344124</v>
      </c>
      <c r="J8" s="603">
        <v>7.5829567349694464</v>
      </c>
      <c r="K8" s="603">
        <v>0</v>
      </c>
      <c r="L8" s="603">
        <v>7.1119555260954304</v>
      </c>
      <c r="M8" s="604">
        <f>SUM(I8:L8)</f>
        <v>145.5434114954773</v>
      </c>
      <c r="N8" s="334"/>
      <c r="O8" s="609">
        <f t="shared" si="1"/>
        <v>2.2690917891720286E-2</v>
      </c>
      <c r="P8" s="216"/>
    </row>
    <row r="9" spans="1:16" ht="18" customHeight="1" thickBot="1" x14ac:dyDescent="0.25">
      <c r="A9" s="616" t="s">
        <v>215</v>
      </c>
      <c r="B9" s="299"/>
      <c r="C9" s="611">
        <v>108.80144461982</v>
      </c>
      <c r="D9" s="611">
        <v>6.627136843640999</v>
      </c>
      <c r="E9" s="611">
        <v>0.52702594960000004</v>
      </c>
      <c r="F9" s="611">
        <v>16.9748268791</v>
      </c>
      <c r="G9" s="611">
        <f>+SUM(C9:F9)</f>
        <v>132.93043429216101</v>
      </c>
      <c r="H9" s="330"/>
      <c r="I9" s="611">
        <v>108.04848634030336</v>
      </c>
      <c r="J9" s="611">
        <v>4.383634794097377</v>
      </c>
      <c r="K9" s="613">
        <v>2.9406822900786205</v>
      </c>
      <c r="L9" s="611">
        <v>16.702748374419002</v>
      </c>
      <c r="M9" s="611">
        <f>+SUM(I9:L9)</f>
        <v>132.07555179889835</v>
      </c>
      <c r="N9" s="334"/>
      <c r="O9" s="615">
        <f t="shared" si="1"/>
        <v>6.4726778091703796E-3</v>
      </c>
      <c r="P9" s="216"/>
    </row>
    <row r="10" spans="1:16" ht="18" customHeight="1" thickBot="1" x14ac:dyDescent="0.25">
      <c r="A10" s="617" t="s">
        <v>182</v>
      </c>
      <c r="B10" s="618"/>
      <c r="C10" s="619">
        <v>1262.3338504104515</v>
      </c>
      <c r="D10" s="619">
        <v>112.90947634619685</v>
      </c>
      <c r="E10" s="619">
        <v>281.13882053694329</v>
      </c>
      <c r="F10" s="619">
        <v>145.84642830271622</v>
      </c>
      <c r="G10" s="620">
        <f t="shared" si="0"/>
        <v>1802.228575596308</v>
      </c>
      <c r="H10" s="621"/>
      <c r="I10" s="619">
        <v>1346.7809667303452</v>
      </c>
      <c r="J10" s="619">
        <v>118.98904065513491</v>
      </c>
      <c r="K10" s="536">
        <v>293.20491496994163</v>
      </c>
      <c r="L10" s="619">
        <v>145.48800415837866</v>
      </c>
      <c r="M10" s="619">
        <f t="shared" ref="M10:M15" si="3">+SUM(I10:L10)</f>
        <v>1904.4629265138005</v>
      </c>
      <c r="N10" s="622"/>
      <c r="O10" s="623">
        <f t="shared" si="1"/>
        <v>-5.3681460265880165E-2</v>
      </c>
      <c r="P10" s="216"/>
    </row>
    <row r="11" spans="1:16" ht="18" customHeight="1" x14ac:dyDescent="0.2">
      <c r="A11" s="602" t="s">
        <v>162</v>
      </c>
      <c r="B11" s="336"/>
      <c r="C11" s="612">
        <v>193.73651432603998</v>
      </c>
      <c r="D11" s="612">
        <v>30.027502622330001</v>
      </c>
      <c r="E11" s="612">
        <v>10.847620587535999</v>
      </c>
      <c r="F11" s="612">
        <v>19.116761721622002</v>
      </c>
      <c r="G11" s="603">
        <f t="shared" si="0"/>
        <v>253.72839925752797</v>
      </c>
      <c r="H11" s="330"/>
      <c r="I11" s="612">
        <v>196.49147285010201</v>
      </c>
      <c r="J11" s="612">
        <v>30.434247602477992</v>
      </c>
      <c r="K11" s="612">
        <v>11.958132713480001</v>
      </c>
      <c r="L11" s="612">
        <v>21.842057044672952</v>
      </c>
      <c r="M11" s="612">
        <f>+SUM(I11:L11)</f>
        <v>260.72591021073299</v>
      </c>
      <c r="N11" s="334"/>
      <c r="O11" s="614">
        <f t="shared" si="1"/>
        <v>-2.6838571385365051E-2</v>
      </c>
      <c r="P11" s="216"/>
    </row>
    <row r="12" spans="1:16" ht="18" customHeight="1" x14ac:dyDescent="0.2">
      <c r="A12" s="606" t="s">
        <v>237</v>
      </c>
      <c r="B12" s="336"/>
      <c r="C12" s="605">
        <v>697.75889720999987</v>
      </c>
      <c r="D12" s="605">
        <v>61.616153745999981</v>
      </c>
      <c r="E12" s="605">
        <v>6.9490999779999996</v>
      </c>
      <c r="F12" s="605">
        <v>73.529619881000045</v>
      </c>
      <c r="G12" s="605">
        <f t="shared" si="0"/>
        <v>839.85377081499996</v>
      </c>
      <c r="H12" s="330"/>
      <c r="I12" s="603">
        <v>691.58967680299997</v>
      </c>
      <c r="J12" s="603">
        <v>58.717963919999988</v>
      </c>
      <c r="K12" s="603">
        <v>7.3814479429999995</v>
      </c>
      <c r="L12" s="603">
        <v>71.968332593</v>
      </c>
      <c r="M12" s="603">
        <f t="shared" si="3"/>
        <v>829.65742125899999</v>
      </c>
      <c r="N12" s="334"/>
      <c r="O12" s="609">
        <f t="shared" si="1"/>
        <v>1.2289831073320601E-2</v>
      </c>
      <c r="P12" s="216"/>
    </row>
    <row r="13" spans="1:16" ht="18" customHeight="1" x14ac:dyDescent="0.2">
      <c r="A13" s="607" t="s">
        <v>183</v>
      </c>
      <c r="B13" s="336"/>
      <c r="C13" s="605">
        <v>91.161522016484327</v>
      </c>
      <c r="D13" s="605">
        <v>16.896438433757233</v>
      </c>
      <c r="E13" s="605">
        <v>4.3255980062400017</v>
      </c>
      <c r="F13" s="605">
        <v>12.322650727661497</v>
      </c>
      <c r="G13" s="605">
        <f t="shared" si="0"/>
        <v>124.70620918414305</v>
      </c>
      <c r="H13" s="330"/>
      <c r="I13" s="605">
        <v>87.338937365355648</v>
      </c>
      <c r="J13" s="605">
        <v>14.337667870671105</v>
      </c>
      <c r="K13" s="605">
        <v>5.1884640640699997</v>
      </c>
      <c r="L13" s="605">
        <v>8.8535428400354803</v>
      </c>
      <c r="M13" s="605">
        <f t="shared" si="3"/>
        <v>115.71861214013222</v>
      </c>
      <c r="N13" s="334"/>
      <c r="O13" s="609">
        <f t="shared" si="1"/>
        <v>7.7667687831643573E-2</v>
      </c>
      <c r="P13" s="216"/>
    </row>
    <row r="14" spans="1:16" ht="18" customHeight="1" thickBot="1" x14ac:dyDescent="0.25">
      <c r="A14" s="610" t="s">
        <v>184</v>
      </c>
      <c r="B14" s="336"/>
      <c r="C14" s="605">
        <v>28.440294618760021</v>
      </c>
      <c r="D14" s="605">
        <v>5.4040771601484003</v>
      </c>
      <c r="E14" s="605">
        <v>0</v>
      </c>
      <c r="F14" s="605">
        <v>2.4462451519202268</v>
      </c>
      <c r="G14" s="605">
        <f t="shared" si="0"/>
        <v>36.290616930828648</v>
      </c>
      <c r="H14" s="330"/>
      <c r="I14" s="605">
        <v>28.14378387612566</v>
      </c>
      <c r="J14" s="605">
        <v>4.8043031146138286</v>
      </c>
      <c r="K14" s="605">
        <v>0</v>
      </c>
      <c r="L14" s="605">
        <v>2.0410833746634718</v>
      </c>
      <c r="M14" s="605">
        <f t="shared" si="3"/>
        <v>34.989170365402963</v>
      </c>
      <c r="N14" s="334"/>
      <c r="O14" s="609">
        <f t="shared" si="1"/>
        <v>3.7195696606528994E-2</v>
      </c>
      <c r="P14" s="216"/>
    </row>
    <row r="15" spans="1:16" ht="18" customHeight="1" thickBot="1" x14ac:dyDescent="0.25">
      <c r="A15" s="617" t="s">
        <v>12</v>
      </c>
      <c r="B15" s="618"/>
      <c r="C15" s="620">
        <v>1011.0972281712843</v>
      </c>
      <c r="D15" s="620">
        <v>113.94417196223563</v>
      </c>
      <c r="E15" s="620">
        <v>22.122318571775999</v>
      </c>
      <c r="F15" s="620">
        <v>107.41527748220376</v>
      </c>
      <c r="G15" s="620">
        <f t="shared" si="0"/>
        <v>1254.5789961874998</v>
      </c>
      <c r="H15" s="621"/>
      <c r="I15" s="620">
        <v>1003.5638708945833</v>
      </c>
      <c r="J15" s="620">
        <v>108.29418250776293</v>
      </c>
      <c r="K15" s="620">
        <v>24.528044720550003</v>
      </c>
      <c r="L15" s="620">
        <v>104.70501585237191</v>
      </c>
      <c r="M15" s="620">
        <f t="shared" si="3"/>
        <v>1241.0911139752682</v>
      </c>
      <c r="N15" s="622"/>
      <c r="O15" s="623">
        <f>+G15/M15-1</f>
        <v>1.0867761488541516E-2</v>
      </c>
      <c r="P15" s="216"/>
    </row>
    <row r="16" spans="1:16" ht="21" customHeight="1" thickBot="1" x14ac:dyDescent="0.25">
      <c r="A16" s="585" t="s">
        <v>67</v>
      </c>
      <c r="B16" s="585"/>
      <c r="C16" s="587">
        <f>+C10+C15</f>
        <v>2273.4310785817361</v>
      </c>
      <c r="D16" s="587">
        <f>+D10+D15</f>
        <v>226.85364830843247</v>
      </c>
      <c r="E16" s="587">
        <f>+E10+E15</f>
        <v>303.26113910871931</v>
      </c>
      <c r="F16" s="587">
        <f>+F10+F15</f>
        <v>253.26170578491997</v>
      </c>
      <c r="G16" s="587">
        <f t="shared" si="0"/>
        <v>3056.8075717838083</v>
      </c>
      <c r="H16" s="330"/>
      <c r="I16" s="587">
        <f>+I10+I15</f>
        <v>2350.3448376249285</v>
      </c>
      <c r="J16" s="587">
        <f>+J10+J15</f>
        <v>227.28322316289785</v>
      </c>
      <c r="K16" s="587">
        <f>+K10+K15</f>
        <v>317.73295969049161</v>
      </c>
      <c r="L16" s="587">
        <f>+L10+L15</f>
        <v>250.19302001075056</v>
      </c>
      <c r="M16" s="587">
        <f>+SUM(I16:L16)</f>
        <v>3145.554040489068</v>
      </c>
      <c r="N16" s="334"/>
      <c r="O16" s="588">
        <f>+G16/M16-1</f>
        <v>-2.8213302827714726E-2</v>
      </c>
      <c r="P16" s="216"/>
    </row>
    <row r="17" spans="1:16" ht="15" customHeight="1" x14ac:dyDescent="0.2">
      <c r="A17" s="586"/>
      <c r="B17" s="586"/>
      <c r="C17" s="233"/>
      <c r="D17" s="233"/>
      <c r="E17" s="233"/>
      <c r="F17" s="233"/>
      <c r="G17" s="233"/>
      <c r="H17" s="233"/>
      <c r="I17" s="233"/>
      <c r="J17" s="233"/>
      <c r="K17" s="233"/>
      <c r="L17" s="233"/>
      <c r="M17" s="233"/>
      <c r="N17" s="233"/>
      <c r="O17" s="233"/>
      <c r="P17" s="216"/>
    </row>
    <row r="18" spans="1:16" ht="15" customHeight="1" x14ac:dyDescent="0.2">
      <c r="A18" s="340" t="s">
        <v>155</v>
      </c>
      <c r="B18" s="232"/>
      <c r="C18" s="233"/>
      <c r="D18" s="233"/>
      <c r="E18" s="233"/>
      <c r="F18" s="233"/>
      <c r="G18" s="233"/>
      <c r="H18" s="233"/>
      <c r="I18" s="233"/>
      <c r="J18" s="233"/>
      <c r="K18" s="233"/>
      <c r="L18" s="233"/>
      <c r="M18" s="233"/>
      <c r="N18" s="233"/>
      <c r="O18" s="233"/>
      <c r="P18" s="216"/>
    </row>
    <row r="19" spans="1:16" ht="17.25" customHeight="1" x14ac:dyDescent="0.2">
      <c r="A19" s="340" t="s">
        <v>156</v>
      </c>
      <c r="B19" s="232"/>
      <c r="C19" s="233"/>
      <c r="D19" s="233"/>
      <c r="E19" s="233"/>
      <c r="F19" s="233"/>
      <c r="G19" s="233"/>
      <c r="H19" s="233"/>
      <c r="I19" s="233"/>
      <c r="J19" s="233"/>
      <c r="K19" s="233"/>
      <c r="L19" s="233"/>
      <c r="M19" s="233"/>
      <c r="N19" s="233"/>
      <c r="O19" s="233"/>
    </row>
    <row r="20" spans="1:16" ht="23.25" customHeight="1" x14ac:dyDescent="0.2"/>
    <row r="21" spans="1:16" ht="18" customHeight="1" x14ac:dyDescent="0.2">
      <c r="A21" s="600" t="s">
        <v>137</v>
      </c>
      <c r="B21" s="599"/>
      <c r="C21" s="599"/>
      <c r="D21" s="599"/>
      <c r="E21" s="599"/>
      <c r="F21" s="599"/>
      <c r="G21" s="599"/>
      <c r="H21" s="599"/>
      <c r="I21" s="599"/>
      <c r="J21" s="599"/>
      <c r="K21" s="599"/>
      <c r="L21" s="599"/>
      <c r="M21" s="599"/>
      <c r="N21" s="599"/>
      <c r="O21" s="599"/>
    </row>
    <row r="22" spans="1:16" ht="18" customHeight="1" thickBot="1" x14ac:dyDescent="0.25">
      <c r="A22" s="329"/>
      <c r="B22" s="330"/>
      <c r="C22" s="774" t="str">
        <f>C5</f>
        <v>YTD 2025</v>
      </c>
      <c r="D22" s="774"/>
      <c r="E22" s="774"/>
      <c r="F22" s="774"/>
      <c r="G22" s="774"/>
      <c r="H22" s="330"/>
      <c r="I22" s="776" t="str">
        <f>I5</f>
        <v>YTD 2024</v>
      </c>
      <c r="J22" s="776"/>
      <c r="K22" s="776"/>
      <c r="L22" s="776"/>
      <c r="M22" s="776"/>
      <c r="N22" s="661"/>
      <c r="O22" s="331" t="str">
        <f>+O5</f>
        <v>YoY</v>
      </c>
      <c r="P22" s="216"/>
    </row>
    <row r="23" spans="1:16" ht="18" customHeight="1" x14ac:dyDescent="0.2">
      <c r="A23" s="332"/>
      <c r="B23" s="299"/>
      <c r="C23" s="580" t="s">
        <v>63</v>
      </c>
      <c r="D23" s="777" t="s">
        <v>138</v>
      </c>
      <c r="E23" s="777"/>
      <c r="F23" s="580" t="s">
        <v>64</v>
      </c>
      <c r="G23" s="580" t="s">
        <v>65</v>
      </c>
      <c r="H23" s="330"/>
      <c r="I23" s="333" t="s">
        <v>63</v>
      </c>
      <c r="J23" s="777" t="s">
        <v>139</v>
      </c>
      <c r="K23" s="777"/>
      <c r="L23" s="333" t="s">
        <v>64</v>
      </c>
      <c r="M23" s="333" t="s">
        <v>65</v>
      </c>
      <c r="N23" s="334"/>
      <c r="O23" s="580" t="s">
        <v>80</v>
      </c>
      <c r="P23" s="216"/>
    </row>
    <row r="24" spans="1:16" s="237" customFormat="1" ht="18" customHeight="1" x14ac:dyDescent="0.2">
      <c r="A24" s="606" t="s">
        <v>236</v>
      </c>
      <c r="B24" s="299"/>
      <c r="C24" s="603">
        <v>5639.6559316782414</v>
      </c>
      <c r="D24" s="778">
        <v>711.98574798999994</v>
      </c>
      <c r="E24" s="778"/>
      <c r="F24" s="603">
        <v>849.90771693583201</v>
      </c>
      <c r="G24" s="603">
        <f>C24+D24+F24</f>
        <v>7201.549396604074</v>
      </c>
      <c r="H24" s="330"/>
      <c r="I24" s="603">
        <v>6134.3978075777577</v>
      </c>
      <c r="J24" s="778">
        <v>739.7074179839999</v>
      </c>
      <c r="K24" s="778"/>
      <c r="L24" s="603">
        <v>853.03792619713909</v>
      </c>
      <c r="M24" s="603">
        <f t="shared" ref="M24:M26" si="4">I24+J24+L24</f>
        <v>7727.1431517588971</v>
      </c>
      <c r="N24" s="334"/>
      <c r="O24" s="608">
        <f t="shared" ref="O24:O30" si="5">+G24/M24-1</f>
        <v>-6.8019155958717326E-2</v>
      </c>
      <c r="P24" s="235"/>
    </row>
    <row r="25" spans="1:16" ht="18" customHeight="1" x14ac:dyDescent="0.2">
      <c r="A25" s="335" t="s">
        <v>216</v>
      </c>
      <c r="B25" s="299"/>
      <c r="C25" s="603">
        <v>1004.3450708239338</v>
      </c>
      <c r="D25" s="779">
        <v>61.330934001052007</v>
      </c>
      <c r="E25" s="779"/>
      <c r="F25" s="603">
        <v>70.70797100514001</v>
      </c>
      <c r="G25" s="603">
        <f t="shared" ref="G25" si="6">C25+D25+F25</f>
        <v>1136.3839758301258</v>
      </c>
      <c r="H25" s="330"/>
      <c r="I25" s="603">
        <v>981.18114722307109</v>
      </c>
      <c r="J25" s="779">
        <v>51.055754999724009</v>
      </c>
      <c r="K25" s="779"/>
      <c r="L25" s="603">
        <v>74.78397224396798</v>
      </c>
      <c r="M25" s="603">
        <f>I25+J25+L25</f>
        <v>1107.0208744667632</v>
      </c>
      <c r="N25" s="622"/>
      <c r="O25" s="608">
        <f t="shared" si="5"/>
        <v>2.6524433315231244E-2</v>
      </c>
      <c r="P25" s="216"/>
    </row>
    <row r="26" spans="1:16" ht="18" customHeight="1" thickBot="1" x14ac:dyDescent="0.25">
      <c r="A26" s="616" t="str">
        <f>+A9</f>
        <v>CAM South</v>
      </c>
      <c r="B26" s="299"/>
      <c r="C26" s="603">
        <v>796.49216416089996</v>
      </c>
      <c r="D26" s="779">
        <v>43.060478999364001</v>
      </c>
      <c r="E26" s="779"/>
      <c r="F26" s="603">
        <v>168.25880222989701</v>
      </c>
      <c r="G26" s="603">
        <f t="shared" ref="G26" si="7">C26+D26+F26</f>
        <v>1007.811445390161</v>
      </c>
      <c r="H26" s="330"/>
      <c r="I26" s="603">
        <v>789.00253219161959</v>
      </c>
      <c r="J26" s="784">
        <v>43.610991002643992</v>
      </c>
      <c r="K26" s="784"/>
      <c r="L26" s="603">
        <v>168.07101524666803</v>
      </c>
      <c r="M26" s="668">
        <f t="shared" si="4"/>
        <v>1000.6845384409316</v>
      </c>
      <c r="N26" s="334"/>
      <c r="O26" s="615">
        <f t="shared" si="5"/>
        <v>7.1220316447908605E-3</v>
      </c>
      <c r="P26" s="216"/>
    </row>
    <row r="27" spans="1:16" ht="18" customHeight="1" thickBot="1" x14ac:dyDescent="0.25">
      <c r="A27" s="617" t="str">
        <f>+A10</f>
        <v>Mexico and Central America</v>
      </c>
      <c r="B27" s="618"/>
      <c r="C27" s="670">
        <v>7440.4931666630746</v>
      </c>
      <c r="D27" s="780">
        <v>816.37716099041597</v>
      </c>
      <c r="E27" s="780"/>
      <c r="F27" s="670">
        <v>1088.8744901708692</v>
      </c>
      <c r="G27" s="670">
        <f t="shared" ref="G27:G28" si="8">C27+D27+F27</f>
        <v>9345.7448178243594</v>
      </c>
      <c r="H27" s="621"/>
      <c r="I27" s="670">
        <v>7904.5814869924488</v>
      </c>
      <c r="J27" s="780">
        <v>834.37416398636788</v>
      </c>
      <c r="K27" s="780"/>
      <c r="L27" s="670">
        <v>1095.892913687775</v>
      </c>
      <c r="M27" s="670">
        <f t="shared" ref="M27:M28" si="9">I27+J27+L27</f>
        <v>9834.8485646665904</v>
      </c>
      <c r="N27" s="622"/>
      <c r="O27" s="623">
        <f t="shared" si="5"/>
        <v>-4.97317008621182E-2</v>
      </c>
      <c r="P27" s="216"/>
    </row>
    <row r="28" spans="1:16" ht="18" customHeight="1" x14ac:dyDescent="0.2">
      <c r="A28" s="602" t="str">
        <f>+A11</f>
        <v>Colombia</v>
      </c>
      <c r="B28" s="336"/>
      <c r="C28" s="603">
        <v>1426.9450441946319</v>
      </c>
      <c r="D28" s="779">
        <v>301.61144996529202</v>
      </c>
      <c r="E28" s="779"/>
      <c r="F28" s="603">
        <v>147.21693684008602</v>
      </c>
      <c r="G28" s="603">
        <f t="shared" si="8"/>
        <v>1875.7734310000099</v>
      </c>
      <c r="H28" s="330"/>
      <c r="I28" s="603">
        <v>1440.135265680281</v>
      </c>
      <c r="J28" s="785">
        <v>311.53724886966199</v>
      </c>
      <c r="K28" s="785"/>
      <c r="L28" s="603">
        <v>179.451271642829</v>
      </c>
      <c r="M28" s="603">
        <f t="shared" si="9"/>
        <v>1931.1237861927721</v>
      </c>
      <c r="N28" s="334"/>
      <c r="O28" s="614">
        <f t="shared" si="5"/>
        <v>-2.8662251269705452E-2</v>
      </c>
      <c r="P28" s="216"/>
    </row>
    <row r="29" spans="1:16" ht="18" x14ac:dyDescent="0.2">
      <c r="A29" s="606" t="s">
        <v>237</v>
      </c>
      <c r="B29" s="336"/>
      <c r="C29" s="603">
        <v>4792.5181354279994</v>
      </c>
      <c r="D29" s="779">
        <v>533.370828856</v>
      </c>
      <c r="E29" s="779"/>
      <c r="F29" s="603">
        <v>845.50899754200032</v>
      </c>
      <c r="G29" s="603">
        <f t="shared" ref="G29" si="10">C29+D29+F29</f>
        <v>6171.397961826</v>
      </c>
      <c r="H29" s="330"/>
      <c r="I29" s="603">
        <v>4606.5895627700002</v>
      </c>
      <c r="J29" s="779">
        <v>511.92881749000003</v>
      </c>
      <c r="K29" s="779"/>
      <c r="L29" s="603">
        <v>817.88587233499993</v>
      </c>
      <c r="M29" s="603">
        <f t="shared" ref="M29" si="11">I29+J29+L29</f>
        <v>5936.4042525950008</v>
      </c>
      <c r="N29" s="334"/>
      <c r="O29" s="609">
        <f t="shared" si="5"/>
        <v>3.958519319641618E-2</v>
      </c>
      <c r="P29" s="216"/>
    </row>
    <row r="30" spans="1:16" ht="18" customHeight="1" x14ac:dyDescent="0.2">
      <c r="A30" s="607" t="str">
        <f>+A13</f>
        <v>Argentina</v>
      </c>
      <c r="B30" s="336"/>
      <c r="C30" s="603">
        <v>471.60902099799995</v>
      </c>
      <c r="D30" s="779">
        <v>98.672017000000011</v>
      </c>
      <c r="E30" s="779"/>
      <c r="F30" s="603">
        <v>102.351040002</v>
      </c>
      <c r="G30" s="603">
        <f t="shared" ref="G30" si="12">C30+D30+F30</f>
        <v>672.63207799999998</v>
      </c>
      <c r="H30" s="330"/>
      <c r="I30" s="603">
        <v>445.49075273999995</v>
      </c>
      <c r="J30" s="779">
        <v>88.529404999999997</v>
      </c>
      <c r="K30" s="779"/>
      <c r="L30" s="603">
        <v>76.383505119999995</v>
      </c>
      <c r="M30" s="603">
        <f t="shared" ref="M30" si="13">I30+J30+L30</f>
        <v>610.40366285999994</v>
      </c>
      <c r="N30" s="334"/>
      <c r="O30" s="609">
        <f t="shared" si="5"/>
        <v>0.10194633310100643</v>
      </c>
      <c r="P30" s="216"/>
    </row>
    <row r="31" spans="1:16" ht="18" customHeight="1" thickBot="1" x14ac:dyDescent="0.25">
      <c r="A31" s="610" t="str">
        <f>+A14</f>
        <v>Uruguay</v>
      </c>
      <c r="B31" s="336"/>
      <c r="C31" s="603">
        <v>140.457741</v>
      </c>
      <c r="D31" s="779">
        <v>20.662951999999997</v>
      </c>
      <c r="E31" s="779"/>
      <c r="F31" s="603">
        <v>19.76567</v>
      </c>
      <c r="G31" s="603">
        <f t="shared" ref="G31" si="14">C31+D31+F31</f>
        <v>180.88636299999999</v>
      </c>
      <c r="H31" s="330"/>
      <c r="I31" s="603">
        <v>135.60106210000001</v>
      </c>
      <c r="J31" s="784">
        <v>18.578484</v>
      </c>
      <c r="K31" s="784"/>
      <c r="L31" s="603">
        <v>16.995961069999989</v>
      </c>
      <c r="M31" s="603">
        <f t="shared" ref="M31" si="15">I31+J31+L31</f>
        <v>171.17550717</v>
      </c>
      <c r="N31" s="334"/>
      <c r="O31" s="609">
        <f t="shared" ref="O31" si="16">+G31/M31-1</f>
        <v>5.6730404895811493E-2</v>
      </c>
      <c r="P31" s="216"/>
    </row>
    <row r="32" spans="1:16" ht="16.899999999999999" customHeight="1" thickBot="1" x14ac:dyDescent="0.25">
      <c r="A32" s="617" t="str">
        <f>+A15</f>
        <v>South America</v>
      </c>
      <c r="B32" s="618"/>
      <c r="C32" s="670">
        <v>6831.5299416206308</v>
      </c>
      <c r="D32" s="780">
        <v>954.31724782129209</v>
      </c>
      <c r="E32" s="780"/>
      <c r="F32" s="670">
        <v>1114.8426443840863</v>
      </c>
      <c r="G32" s="670">
        <f t="shared" ref="G32" si="17">C32+D32+F32</f>
        <v>8900.6898338260089</v>
      </c>
      <c r="H32" s="621"/>
      <c r="I32" s="670">
        <v>6627.8166432902817</v>
      </c>
      <c r="J32" s="780">
        <v>930.57395535966202</v>
      </c>
      <c r="K32" s="780"/>
      <c r="L32" s="670">
        <v>1090.7166101678288</v>
      </c>
      <c r="M32" s="670">
        <f t="shared" ref="M32" si="18">I32+J32+L32</f>
        <v>8649.1072088177734</v>
      </c>
      <c r="N32" s="622"/>
      <c r="O32" s="623">
        <f>+G32/M32-1</f>
        <v>2.9087698757132685E-2</v>
      </c>
    </row>
    <row r="33" spans="1:15" ht="24.95" customHeight="1" thickBot="1" x14ac:dyDescent="0.25">
      <c r="A33" s="585" t="str">
        <f>+A16</f>
        <v>TOTAL</v>
      </c>
      <c r="B33" s="585"/>
      <c r="C33" s="587">
        <f>+C32+C27</f>
        <v>14272.023108283705</v>
      </c>
      <c r="D33" s="783">
        <f>+D32+D27</f>
        <v>1770.6944088117079</v>
      </c>
      <c r="E33" s="783"/>
      <c r="F33" s="587">
        <f>+F32+F27</f>
        <v>2203.7171345549555</v>
      </c>
      <c r="G33" s="666">
        <f>+G32+G27</f>
        <v>18246.434651650368</v>
      </c>
      <c r="H33" s="330"/>
      <c r="I33" s="587">
        <f>+I32+I27</f>
        <v>14532.398130282731</v>
      </c>
      <c r="J33" s="783">
        <f>+J32+J27</f>
        <v>1764.9481193460299</v>
      </c>
      <c r="K33" s="783"/>
      <c r="L33" s="671">
        <f>+L32+L27</f>
        <v>2186.6095238556036</v>
      </c>
      <c r="M33" s="587">
        <f>+M32+M27</f>
        <v>18483.955773484362</v>
      </c>
      <c r="N33" s="334"/>
      <c r="O33" s="588">
        <f>+G33/M33-1</f>
        <v>-1.2850123899058596E-2</v>
      </c>
    </row>
    <row r="34" spans="1:15" ht="18" customHeight="1" x14ac:dyDescent="0.2">
      <c r="A34" s="624"/>
      <c r="B34" s="625"/>
      <c r="K34" s="772"/>
      <c r="L34" s="773"/>
    </row>
    <row r="35" spans="1:15" ht="18" customHeight="1" x14ac:dyDescent="0.2">
      <c r="A35" s="600" t="s">
        <v>71</v>
      </c>
      <c r="B35" s="600"/>
      <c r="C35" s="600"/>
      <c r="D35" s="600"/>
      <c r="E35" s="600"/>
      <c r="F35" s="239"/>
      <c r="G35" s="239"/>
      <c r="H35" s="239"/>
      <c r="I35" s="239"/>
      <c r="J35" s="239"/>
      <c r="K35" s="239"/>
      <c r="L35" s="239"/>
      <c r="M35" s="239"/>
      <c r="N35" s="239"/>
      <c r="O35" s="239"/>
    </row>
    <row r="36" spans="1:15" ht="18" customHeight="1" thickBot="1" x14ac:dyDescent="0.3">
      <c r="A36" s="601" t="s">
        <v>72</v>
      </c>
      <c r="C36" s="581" t="s">
        <v>242</v>
      </c>
      <c r="D36" s="583" t="s">
        <v>226</v>
      </c>
      <c r="E36" s="584" t="s">
        <v>80</v>
      </c>
    </row>
    <row r="37" spans="1:15" ht="18" customHeight="1" x14ac:dyDescent="0.2">
      <c r="A37" s="662" t="s">
        <v>180</v>
      </c>
      <c r="B37" s="200"/>
      <c r="C37" s="632">
        <v>102320.32249500998</v>
      </c>
      <c r="D37" s="582">
        <v>102827.93509860001</v>
      </c>
      <c r="E37" s="343">
        <f t="shared" ref="E37:E44" si="19">+C37/D37-1</f>
        <v>-4.9365243316739083E-3</v>
      </c>
    </row>
    <row r="38" spans="1:15" ht="18" customHeight="1" x14ac:dyDescent="0.2">
      <c r="A38" s="339" t="s">
        <v>216</v>
      </c>
      <c r="B38" s="200"/>
      <c r="C38" s="338">
        <v>12746.349946840226</v>
      </c>
      <c r="D38" s="633">
        <v>11401.056201942829</v>
      </c>
      <c r="E38" s="634">
        <f t="shared" si="19"/>
        <v>0.11799729087101141</v>
      </c>
    </row>
    <row r="39" spans="1:15" ht="18" customHeight="1" thickBot="1" x14ac:dyDescent="0.25">
      <c r="A39" s="631" t="s">
        <v>215</v>
      </c>
      <c r="B39" s="200"/>
      <c r="C39" s="636">
        <v>12375.663074875352</v>
      </c>
      <c r="D39" s="636">
        <v>11227.38367291469</v>
      </c>
      <c r="E39" s="637">
        <f t="shared" si="19"/>
        <v>0.10227488749055658</v>
      </c>
    </row>
    <row r="40" spans="1:15" ht="18" customHeight="1" thickBot="1" x14ac:dyDescent="0.25">
      <c r="A40" s="638" t="s">
        <v>182</v>
      </c>
      <c r="B40" s="639"/>
      <c r="C40" s="640">
        <f>+SUM(C37:C39)</f>
        <v>127442.33551672556</v>
      </c>
      <c r="D40" s="641">
        <f>+SUM(D37:D39)</f>
        <v>125456.37497345752</v>
      </c>
      <c r="E40" s="642">
        <f>+C40/D40-1</f>
        <v>1.5829889423221388E-2</v>
      </c>
    </row>
    <row r="41" spans="1:15" ht="18" customHeight="1" x14ac:dyDescent="0.2">
      <c r="A41" s="339" t="s">
        <v>162</v>
      </c>
      <c r="B41" s="200"/>
      <c r="C41" s="632">
        <v>16546.723932373356</v>
      </c>
      <c r="D41" s="582">
        <v>14849.569038813062</v>
      </c>
      <c r="E41" s="630">
        <f t="shared" si="19"/>
        <v>0.11428984161926548</v>
      </c>
    </row>
    <row r="42" spans="1:15" ht="18" customHeight="1" x14ac:dyDescent="0.2">
      <c r="A42" s="606" t="s">
        <v>178</v>
      </c>
      <c r="B42" s="200"/>
      <c r="C42" s="338">
        <v>58460.632619724609</v>
      </c>
      <c r="D42" s="633">
        <v>52026.883779212229</v>
      </c>
      <c r="E42" s="634">
        <f t="shared" si="19"/>
        <v>0.12366200650831671</v>
      </c>
    </row>
    <row r="43" spans="1:15" ht="18" customHeight="1" x14ac:dyDescent="0.2">
      <c r="A43" s="606" t="s">
        <v>183</v>
      </c>
      <c r="B43" s="200"/>
      <c r="C43" s="635">
        <v>7656.3511757415381</v>
      </c>
      <c r="D43" s="633">
        <v>8169.3958284943437</v>
      </c>
      <c r="E43" s="634">
        <f t="shared" si="19"/>
        <v>-6.2800807247377799E-2</v>
      </c>
    </row>
    <row r="44" spans="1:15" ht="18" customHeight="1" thickBot="1" x14ac:dyDescent="0.25">
      <c r="A44" s="339" t="s">
        <v>184</v>
      </c>
      <c r="B44" s="200"/>
      <c r="C44" s="627">
        <v>3878.1116435850686</v>
      </c>
      <c r="D44" s="636">
        <v>3371.1113917342313</v>
      </c>
      <c r="E44" s="637">
        <f t="shared" si="19"/>
        <v>0.15039557965778649</v>
      </c>
    </row>
    <row r="45" spans="1:15" ht="20.45" customHeight="1" thickBot="1" x14ac:dyDescent="0.25">
      <c r="A45" s="643" t="s">
        <v>12</v>
      </c>
      <c r="B45" s="639"/>
      <c r="C45" s="640">
        <f>+SUM(C41:C44)</f>
        <v>86541.819371424572</v>
      </c>
      <c r="D45" s="644">
        <f>+SUM(D41:D44)</f>
        <v>78416.960038253877</v>
      </c>
      <c r="E45" s="645">
        <f>+C45/D45-1</f>
        <v>0.10361099600401724</v>
      </c>
      <c r="G45" s="233"/>
    </row>
    <row r="46" spans="1:15" ht="18.600000000000001" customHeight="1" thickBot="1" x14ac:dyDescent="0.25">
      <c r="A46" s="626" t="str">
        <f>A33</f>
        <v>TOTAL</v>
      </c>
      <c r="B46" s="589"/>
      <c r="C46" s="590">
        <f>+C40+C45</f>
        <v>213984.15488815014</v>
      </c>
      <c r="D46" s="628">
        <f>+D40+D45</f>
        <v>203873.3350117114</v>
      </c>
      <c r="E46" s="629">
        <f>+C46/D46-1</f>
        <v>4.9593635557381388E-2</v>
      </c>
      <c r="F46" s="330"/>
    </row>
    <row r="47" spans="1:15" ht="11.1" customHeight="1" x14ac:dyDescent="0.2">
      <c r="C47" s="330"/>
      <c r="D47" s="330"/>
      <c r="E47" s="330"/>
      <c r="F47" s="330"/>
    </row>
    <row r="48" spans="1:15" ht="16.899999999999999" customHeight="1" x14ac:dyDescent="0.2">
      <c r="A48" s="340" t="s">
        <v>238</v>
      </c>
      <c r="C48" s="330"/>
      <c r="D48" s="330"/>
      <c r="E48" s="330"/>
    </row>
    <row r="49" spans="1:1" ht="15.6" customHeight="1" x14ac:dyDescent="0.2">
      <c r="A49" s="364" t="s">
        <v>264</v>
      </c>
    </row>
    <row r="50" spans="1:1" ht="11.1" customHeight="1" x14ac:dyDescent="0.2">
      <c r="A50" s="341"/>
    </row>
  </sheetData>
  <mergeCells count="30">
    <mergeCell ref="C22:G22"/>
    <mergeCell ref="I22:M22"/>
    <mergeCell ref="A1:O1"/>
    <mergeCell ref="A2:O2"/>
    <mergeCell ref="A4:O4"/>
    <mergeCell ref="C5:G5"/>
    <mergeCell ref="I5:M5"/>
    <mergeCell ref="D23:E23"/>
    <mergeCell ref="J23:K23"/>
    <mergeCell ref="D24:E24"/>
    <mergeCell ref="J24:K24"/>
    <mergeCell ref="D25:E25"/>
    <mergeCell ref="J25:K25"/>
    <mergeCell ref="D26:E26"/>
    <mergeCell ref="J26:K26"/>
    <mergeCell ref="D27:E27"/>
    <mergeCell ref="J27:K27"/>
    <mergeCell ref="D28:E28"/>
    <mergeCell ref="J28:K28"/>
    <mergeCell ref="D29:E29"/>
    <mergeCell ref="J29:K29"/>
    <mergeCell ref="D30:E30"/>
    <mergeCell ref="J30:K30"/>
    <mergeCell ref="D31:E31"/>
    <mergeCell ref="J31:K31"/>
    <mergeCell ref="D32:E32"/>
    <mergeCell ref="J32:K32"/>
    <mergeCell ref="D33:E33"/>
    <mergeCell ref="J33:K33"/>
    <mergeCell ref="K34:L34"/>
  </mergeCells>
  <pageMargins left="0.7" right="0.7" top="0.75" bottom="0.75" header="0.3" footer="0.3"/>
  <pageSetup orientation="portrait" horizontalDpi="300" verticalDpi="300" r:id="rId1"/>
  <headerFooter>
    <oddFooter>&amp;L_x000D_&amp;1#&amp;"Aptos"&amp;14&amp;K000000 Interna</oddFooter>
  </headerFooter>
  <ignoredErrors>
    <ignoredError sqref="M8 G8" 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49"/>
  <sheetViews>
    <sheetView showGridLines="0" workbookViewId="0">
      <selection activeCell="G19" sqref="G19"/>
    </sheetView>
  </sheetViews>
  <sheetFormatPr baseColWidth="10" defaultColWidth="9.85546875" defaultRowHeight="11.1" customHeight="1" x14ac:dyDescent="0.2"/>
  <cols>
    <col min="1" max="1" width="32.42578125" style="207" customWidth="1"/>
    <col min="2" max="2" width="1.7109375" style="210" customWidth="1"/>
    <col min="3" max="3" width="11.28515625" style="208" customWidth="1"/>
    <col min="4" max="4" width="13.140625" style="208" customWidth="1"/>
    <col min="5" max="7" width="11.28515625" style="208" customWidth="1"/>
    <col min="8" max="8" width="2.7109375" style="208" customWidth="1"/>
    <col min="9" max="10" width="11.28515625" style="208" customWidth="1"/>
    <col min="11" max="13" width="11.28515625" style="210" customWidth="1"/>
    <col min="14" max="14" width="3" style="210" customWidth="1"/>
    <col min="15" max="15" width="10.5703125" style="210" customWidth="1"/>
    <col min="16" max="16" width="13.5703125" style="200" customWidth="1"/>
    <col min="17" max="16384" width="9.85546875" style="200"/>
  </cols>
  <sheetData>
    <row r="1" spans="1:18" ht="14.25" customHeight="1" x14ac:dyDescent="0.2">
      <c r="A1" s="788" t="s">
        <v>101</v>
      </c>
      <c r="B1" s="788"/>
      <c r="C1" s="788"/>
      <c r="D1" s="788"/>
      <c r="E1" s="788"/>
      <c r="F1" s="788"/>
      <c r="G1" s="788"/>
      <c r="H1" s="788"/>
      <c r="I1" s="788"/>
      <c r="J1" s="788"/>
      <c r="K1" s="788"/>
      <c r="L1" s="788"/>
      <c r="M1" s="788"/>
      <c r="N1" s="788"/>
      <c r="O1" s="788"/>
      <c r="P1" s="199"/>
      <c r="Q1" s="199"/>
      <c r="R1" s="199"/>
    </row>
    <row r="2" spans="1:18" ht="16.5" customHeight="1" x14ac:dyDescent="0.2">
      <c r="A2" s="788" t="s">
        <v>113</v>
      </c>
      <c r="B2" s="788"/>
      <c r="C2" s="788"/>
      <c r="D2" s="788"/>
      <c r="E2" s="788"/>
      <c r="F2" s="788"/>
      <c r="G2" s="788"/>
      <c r="H2" s="788"/>
      <c r="I2" s="788"/>
      <c r="J2" s="788"/>
      <c r="K2" s="788"/>
      <c r="L2" s="788"/>
      <c r="M2" s="788"/>
      <c r="N2" s="788"/>
      <c r="O2" s="788"/>
      <c r="P2" s="201"/>
      <c r="Q2" s="201"/>
      <c r="R2" s="201"/>
    </row>
    <row r="3" spans="1:18" ht="10.5" customHeight="1" x14ac:dyDescent="0.2">
      <c r="A3" s="202"/>
      <c r="B3" s="203"/>
      <c r="C3" s="204"/>
      <c r="D3" s="204"/>
      <c r="E3" s="204"/>
      <c r="F3" s="204"/>
      <c r="G3" s="204"/>
      <c r="H3" s="204"/>
      <c r="I3" s="204"/>
      <c r="J3" s="204"/>
      <c r="K3" s="205"/>
      <c r="L3" s="205"/>
      <c r="M3" s="205"/>
      <c r="N3" s="205"/>
      <c r="O3" s="206"/>
    </row>
    <row r="4" spans="1:18" ht="23.25" customHeight="1" thickBot="1" x14ac:dyDescent="0.25">
      <c r="A4" s="789" t="s">
        <v>66</v>
      </c>
      <c r="B4" s="789"/>
      <c r="C4" s="789"/>
      <c r="D4" s="789"/>
      <c r="E4" s="789"/>
      <c r="F4" s="789"/>
      <c r="G4" s="789"/>
      <c r="H4" s="789"/>
      <c r="I4" s="789"/>
      <c r="J4" s="789"/>
      <c r="K4" s="789"/>
      <c r="L4" s="789"/>
      <c r="M4" s="789"/>
      <c r="N4" s="789"/>
      <c r="O4" s="789"/>
    </row>
    <row r="5" spans="1:18" ht="15" customHeight="1" x14ac:dyDescent="0.2">
      <c r="B5" s="208"/>
      <c r="C5" s="786" t="s">
        <v>53</v>
      </c>
      <c r="D5" s="786"/>
      <c r="E5" s="786"/>
      <c r="F5" s="786"/>
      <c r="G5" s="786"/>
      <c r="H5" s="209"/>
      <c r="I5" s="786" t="s">
        <v>83</v>
      </c>
      <c r="J5" s="786"/>
      <c r="K5" s="786"/>
      <c r="L5" s="786"/>
      <c r="M5" s="786"/>
      <c r="O5" s="211" t="s">
        <v>75</v>
      </c>
    </row>
    <row r="6" spans="1:18" ht="15" customHeight="1" x14ac:dyDescent="0.2">
      <c r="A6" s="212"/>
      <c r="B6" s="213"/>
      <c r="C6" s="214" t="s">
        <v>63</v>
      </c>
      <c r="D6" s="214" t="s">
        <v>73</v>
      </c>
      <c r="E6" s="214" t="s">
        <v>74</v>
      </c>
      <c r="F6" s="214" t="s">
        <v>64</v>
      </c>
      <c r="G6" s="214" t="s">
        <v>65</v>
      </c>
      <c r="H6" s="215"/>
      <c r="I6" s="214" t="s">
        <v>63</v>
      </c>
      <c r="J6" s="214" t="s">
        <v>73</v>
      </c>
      <c r="K6" s="214" t="s">
        <v>74</v>
      </c>
      <c r="L6" s="214" t="s">
        <v>64</v>
      </c>
      <c r="M6" s="214" t="s">
        <v>65</v>
      </c>
      <c r="N6" s="216"/>
      <c r="O6" s="217" t="s">
        <v>80</v>
      </c>
      <c r="P6" s="216"/>
      <c r="Q6" s="218"/>
      <c r="R6" s="218"/>
    </row>
    <row r="7" spans="1:18" ht="15" customHeight="1" x14ac:dyDescent="0.2">
      <c r="A7" s="219" t="s">
        <v>180</v>
      </c>
      <c r="B7" s="213"/>
      <c r="C7" s="220">
        <v>1348.7874795286134</v>
      </c>
      <c r="D7" s="220">
        <v>102.94644582571998</v>
      </c>
      <c r="E7" s="220">
        <v>279.00265227466207</v>
      </c>
      <c r="F7" s="220">
        <v>119.46996694924093</v>
      </c>
      <c r="G7" s="220">
        <v>1850.2065445782364</v>
      </c>
      <c r="H7" s="221"/>
      <c r="I7" s="220">
        <v>1345.9936250446062</v>
      </c>
      <c r="J7" s="220">
        <v>98.369324605468051</v>
      </c>
      <c r="K7" s="220">
        <v>289.28269844361887</v>
      </c>
      <c r="L7" s="220">
        <v>111.31731108283299</v>
      </c>
      <c r="M7" s="220">
        <v>1844.9629591765261</v>
      </c>
      <c r="N7" s="222"/>
      <c r="O7" s="223">
        <v>2.8421087673493606E-3</v>
      </c>
      <c r="P7" s="216"/>
      <c r="Q7" s="216"/>
      <c r="R7" s="224"/>
    </row>
    <row r="8" spans="1:18" ht="15" customHeight="1" x14ac:dyDescent="0.2">
      <c r="A8" s="219" t="s">
        <v>181</v>
      </c>
      <c r="B8" s="213"/>
      <c r="C8" s="220">
        <v>182.4451296019995</v>
      </c>
      <c r="D8" s="220">
        <v>11.073881403545537</v>
      </c>
      <c r="E8" s="220">
        <v>0.62352272730000002</v>
      </c>
      <c r="F8" s="220">
        <v>20.606453537057085</v>
      </c>
      <c r="G8" s="220">
        <v>214.74898726990213</v>
      </c>
      <c r="H8" s="221"/>
      <c r="I8" s="220">
        <v>142.76398875339703</v>
      </c>
      <c r="J8" s="220">
        <v>10.466978845332001</v>
      </c>
      <c r="K8" s="220">
        <v>0.61412972379999997</v>
      </c>
      <c r="L8" s="220">
        <v>19.110860696570015</v>
      </c>
      <c r="M8" s="220">
        <v>172.95595801909906</v>
      </c>
      <c r="N8" s="222"/>
      <c r="O8" s="223">
        <v>0.24163971990018407</v>
      </c>
      <c r="P8" s="216"/>
      <c r="Q8" s="216"/>
      <c r="R8" s="224"/>
    </row>
    <row r="9" spans="1:18" ht="15" customHeight="1" x14ac:dyDescent="0.2">
      <c r="A9" s="225" t="s">
        <v>182</v>
      </c>
      <c r="B9" s="213"/>
      <c r="C9" s="226">
        <v>1531.2326091306129</v>
      </c>
      <c r="D9" s="226">
        <v>114.02032722926552</v>
      </c>
      <c r="E9" s="226">
        <v>279.62617500196205</v>
      </c>
      <c r="F9" s="226">
        <v>140.07642048629802</v>
      </c>
      <c r="G9" s="226">
        <v>2064.9555318481384</v>
      </c>
      <c r="H9" s="221"/>
      <c r="I9" s="226">
        <v>1488.7576137980031</v>
      </c>
      <c r="J9" s="226">
        <v>108.83630345080005</v>
      </c>
      <c r="K9" s="226">
        <v>289.89682816741885</v>
      </c>
      <c r="L9" s="226">
        <v>130.42817177940299</v>
      </c>
      <c r="M9" s="226">
        <v>2017.918917195625</v>
      </c>
      <c r="N9" s="222"/>
      <c r="O9" s="227">
        <v>2.3309467120652183E-2</v>
      </c>
      <c r="P9" s="216"/>
      <c r="Q9" s="216"/>
      <c r="R9" s="224"/>
    </row>
    <row r="10" spans="1:18" ht="15" customHeight="1" x14ac:dyDescent="0.2">
      <c r="A10" s="219" t="s">
        <v>162</v>
      </c>
      <c r="B10" s="228"/>
      <c r="C10" s="220">
        <v>207.63263895840572</v>
      </c>
      <c r="D10" s="220">
        <v>26.649514448966563</v>
      </c>
      <c r="E10" s="220">
        <v>19.639867220228119</v>
      </c>
      <c r="F10" s="220">
        <v>17.51671652906278</v>
      </c>
      <c r="G10" s="220">
        <v>271.43873715666319</v>
      </c>
      <c r="H10" s="221"/>
      <c r="I10" s="220">
        <v>199.71164529589367</v>
      </c>
      <c r="J10" s="220">
        <v>24.444750049377006</v>
      </c>
      <c r="K10" s="220">
        <v>18.603379860361041</v>
      </c>
      <c r="L10" s="220">
        <v>22.281928215773021</v>
      </c>
      <c r="M10" s="220">
        <v>265.04170342140475</v>
      </c>
      <c r="N10" s="222"/>
      <c r="O10" s="223">
        <v>2.4135951635835262E-2</v>
      </c>
      <c r="P10" s="216"/>
      <c r="Q10" s="216"/>
      <c r="R10" s="224"/>
    </row>
    <row r="11" spans="1:18" ht="15" customHeight="1" x14ac:dyDescent="0.2">
      <c r="A11" s="219" t="s">
        <v>185</v>
      </c>
      <c r="B11" s="228"/>
      <c r="C11" s="220" t="s">
        <v>186</v>
      </c>
      <c r="D11" s="220" t="s">
        <v>186</v>
      </c>
      <c r="E11" s="220" t="s">
        <v>186</v>
      </c>
      <c r="F11" s="220" t="s">
        <v>186</v>
      </c>
      <c r="G11" s="220" t="s">
        <v>186</v>
      </c>
      <c r="H11" s="221"/>
      <c r="I11" s="220">
        <v>54.565427422863245</v>
      </c>
      <c r="J11" s="220">
        <v>6.8127151236039989</v>
      </c>
      <c r="K11" s="220">
        <v>0.53861743435500031</v>
      </c>
      <c r="L11" s="220">
        <v>2.3281162662081569</v>
      </c>
      <c r="M11" s="220">
        <v>64.244876247030405</v>
      </c>
      <c r="N11" s="222"/>
      <c r="O11" s="223" t="s">
        <v>187</v>
      </c>
      <c r="P11" s="216"/>
      <c r="Q11" s="216"/>
      <c r="R11" s="224"/>
    </row>
    <row r="12" spans="1:18" ht="15" customHeight="1" x14ac:dyDescent="0.2">
      <c r="A12" s="219" t="s">
        <v>188</v>
      </c>
      <c r="B12" s="228"/>
      <c r="C12" s="220">
        <v>688.8329893959999</v>
      </c>
      <c r="D12" s="220">
        <v>46.879093447999935</v>
      </c>
      <c r="E12" s="220">
        <v>7.6118083319999901</v>
      </c>
      <c r="F12" s="220">
        <v>44.098083190999965</v>
      </c>
      <c r="G12" s="220">
        <v>787.42197436699985</v>
      </c>
      <c r="H12" s="221"/>
      <c r="I12" s="220">
        <v>680.4278690049</v>
      </c>
      <c r="J12" s="220">
        <v>40.753374594693398</v>
      </c>
      <c r="K12" s="220">
        <v>6.5574906254065963</v>
      </c>
      <c r="L12" s="220">
        <v>37.321826043000016</v>
      </c>
      <c r="M12" s="220">
        <v>765.0605602679999</v>
      </c>
      <c r="N12" s="222"/>
      <c r="O12" s="223">
        <v>2.9228292844120318E-2</v>
      </c>
      <c r="P12" s="216"/>
      <c r="Q12" s="216"/>
      <c r="R12" s="224"/>
    </row>
    <row r="13" spans="1:18" ht="15" customHeight="1" x14ac:dyDescent="0.2">
      <c r="A13" s="219" t="s">
        <v>183</v>
      </c>
      <c r="B13" s="228"/>
      <c r="C13" s="220">
        <v>140.87414949984108</v>
      </c>
      <c r="D13" s="220">
        <v>17.365952824910146</v>
      </c>
      <c r="E13" s="220">
        <v>4.6798262159600101</v>
      </c>
      <c r="F13" s="220">
        <v>12.374268302895594</v>
      </c>
      <c r="G13" s="220">
        <v>175.29419684360684</v>
      </c>
      <c r="H13" s="221"/>
      <c r="I13" s="220">
        <v>166.20757707342699</v>
      </c>
      <c r="J13" s="220">
        <v>20.416248996705722</v>
      </c>
      <c r="K13" s="220">
        <v>3.7272423059400035</v>
      </c>
      <c r="L13" s="220">
        <v>15.57097857725226</v>
      </c>
      <c r="M13" s="220">
        <v>205.92204695332495</v>
      </c>
      <c r="N13" s="222"/>
      <c r="O13" s="223">
        <v>-0.14873516732601411</v>
      </c>
      <c r="P13" s="216"/>
      <c r="Q13" s="216"/>
      <c r="R13" s="224"/>
    </row>
    <row r="14" spans="1:18" ht="15" customHeight="1" x14ac:dyDescent="0.2">
      <c r="A14" s="219" t="s">
        <v>184</v>
      </c>
      <c r="B14" s="228"/>
      <c r="C14" s="220">
        <v>20.784635148441673</v>
      </c>
      <c r="D14" s="220">
        <v>1.5717934128490405</v>
      </c>
      <c r="E14" s="220">
        <v>0</v>
      </c>
      <c r="F14" s="220">
        <v>0.33054269166699418</v>
      </c>
      <c r="G14" s="220">
        <v>22.686971252957708</v>
      </c>
      <c r="H14" s="221"/>
      <c r="I14" s="220" t="s">
        <v>186</v>
      </c>
      <c r="J14" s="220" t="s">
        <v>186</v>
      </c>
      <c r="K14" s="220" t="s">
        <v>186</v>
      </c>
      <c r="L14" s="220" t="s">
        <v>186</v>
      </c>
      <c r="M14" s="220" t="s">
        <v>186</v>
      </c>
      <c r="N14" s="222"/>
      <c r="O14" s="223" t="s">
        <v>189</v>
      </c>
      <c r="P14" s="216"/>
      <c r="Q14" s="216"/>
      <c r="R14" s="224"/>
    </row>
    <row r="15" spans="1:18" ht="15" customHeight="1" x14ac:dyDescent="0.2">
      <c r="A15" s="225" t="s">
        <v>12</v>
      </c>
      <c r="B15" s="213"/>
      <c r="C15" s="226">
        <v>1058.1244130026882</v>
      </c>
      <c r="D15" s="226">
        <v>92.466354134725691</v>
      </c>
      <c r="E15" s="226">
        <v>31.931501768188117</v>
      </c>
      <c r="F15" s="226">
        <v>74.319610714625341</v>
      </c>
      <c r="G15" s="226">
        <v>1256.8418796202275</v>
      </c>
      <c r="H15" s="221"/>
      <c r="I15" s="226">
        <v>1100.912518797084</v>
      </c>
      <c r="J15" s="226">
        <v>92.42708876438013</v>
      </c>
      <c r="K15" s="226">
        <v>29.426730226062642</v>
      </c>
      <c r="L15" s="226">
        <v>77.502849102233455</v>
      </c>
      <c r="M15" s="226">
        <v>1300.26918688976</v>
      </c>
      <c r="N15" s="222"/>
      <c r="O15" s="227">
        <v>-3.3398705212272617E-2</v>
      </c>
      <c r="P15" s="216"/>
      <c r="Q15" s="216"/>
      <c r="R15" s="224"/>
    </row>
    <row r="16" spans="1:18" ht="15" customHeight="1" thickBot="1" x14ac:dyDescent="0.25">
      <c r="A16" s="229" t="s">
        <v>67</v>
      </c>
      <c r="B16" s="229"/>
      <c r="C16" s="230">
        <v>2589.3570221333011</v>
      </c>
      <c r="D16" s="230">
        <v>206.48668136399121</v>
      </c>
      <c r="E16" s="230">
        <v>311.55767677015018</v>
      </c>
      <c r="F16" s="230">
        <v>214.39603120092335</v>
      </c>
      <c r="G16" s="230">
        <v>3321.7974114683657</v>
      </c>
      <c r="H16" s="230"/>
      <c r="I16" s="230">
        <v>2589.6701325950871</v>
      </c>
      <c r="J16" s="230">
        <v>201.26339221518018</v>
      </c>
      <c r="K16" s="230">
        <v>319.32355839348151</v>
      </c>
      <c r="L16" s="230">
        <v>207.93102088163644</v>
      </c>
      <c r="M16" s="230">
        <v>3318.188104085385</v>
      </c>
      <c r="N16" s="230"/>
      <c r="O16" s="231">
        <v>1.0877344109987419E-3</v>
      </c>
      <c r="P16" s="216"/>
      <c r="Q16" s="216"/>
      <c r="R16" s="224"/>
    </row>
    <row r="17" spans="1:18" ht="6" customHeight="1" x14ac:dyDescent="0.2">
      <c r="A17" s="232"/>
      <c r="B17" s="232"/>
      <c r="C17" s="233"/>
      <c r="D17" s="233"/>
      <c r="E17" s="233"/>
      <c r="F17" s="233"/>
      <c r="G17" s="233"/>
      <c r="H17" s="233"/>
      <c r="I17" s="233"/>
      <c r="J17" s="233"/>
      <c r="K17" s="233"/>
      <c r="L17" s="233"/>
      <c r="M17" s="233"/>
      <c r="N17" s="233"/>
      <c r="O17" s="234"/>
      <c r="P17" s="216"/>
      <c r="Q17" s="216"/>
      <c r="R17" s="224"/>
    </row>
    <row r="18" spans="1:18" ht="15" customHeight="1" x14ac:dyDescent="0.2">
      <c r="A18" s="191" t="s">
        <v>81</v>
      </c>
      <c r="B18" s="232"/>
      <c r="C18" s="233"/>
      <c r="D18" s="233"/>
      <c r="E18" s="233"/>
      <c r="F18" s="233"/>
      <c r="G18" s="233"/>
      <c r="H18" s="233"/>
      <c r="I18" s="233"/>
      <c r="J18" s="233"/>
      <c r="K18" s="233"/>
      <c r="L18" s="233"/>
      <c r="M18" s="233"/>
      <c r="N18" s="233"/>
      <c r="O18" s="234"/>
      <c r="P18" s="216"/>
      <c r="Q18" s="216"/>
      <c r="R18" s="224"/>
    </row>
    <row r="19" spans="1:18" ht="15" customHeight="1" x14ac:dyDescent="0.2">
      <c r="A19" s="191" t="s">
        <v>82</v>
      </c>
      <c r="B19" s="232"/>
      <c r="C19" s="233"/>
      <c r="D19" s="233"/>
      <c r="E19" s="233"/>
      <c r="F19" s="233"/>
      <c r="G19" s="233"/>
      <c r="H19" s="233"/>
      <c r="I19" s="233"/>
      <c r="J19" s="233"/>
      <c r="K19" s="233"/>
      <c r="L19" s="233"/>
      <c r="M19" s="233"/>
      <c r="N19" s="233"/>
      <c r="O19" s="234"/>
      <c r="P19" s="216"/>
      <c r="Q19" s="216"/>
      <c r="R19" s="224"/>
    </row>
    <row r="20" spans="1:18" ht="17.25" customHeight="1" x14ac:dyDescent="0.2"/>
    <row r="21" spans="1:18" ht="23.25" customHeight="1" thickBot="1" x14ac:dyDescent="0.25">
      <c r="A21" s="789" t="s">
        <v>68</v>
      </c>
      <c r="B21" s="789"/>
      <c r="C21" s="789"/>
      <c r="D21" s="789"/>
      <c r="E21" s="789"/>
      <c r="F21" s="789"/>
      <c r="G21" s="789"/>
      <c r="H21" s="789"/>
      <c r="I21" s="789"/>
      <c r="J21" s="789"/>
      <c r="K21" s="789"/>
      <c r="L21" s="789"/>
      <c r="M21" s="789"/>
      <c r="N21" s="789"/>
      <c r="O21" s="789"/>
    </row>
    <row r="22" spans="1:18" ht="15" customHeight="1" x14ac:dyDescent="0.2">
      <c r="B22" s="208"/>
      <c r="C22" s="786" t="str">
        <f>+C5</f>
        <v>FY 2018</v>
      </c>
      <c r="D22" s="786"/>
      <c r="E22" s="786"/>
      <c r="F22" s="786"/>
      <c r="G22" s="786"/>
      <c r="H22" s="209"/>
      <c r="I22" s="786" t="s">
        <v>83</v>
      </c>
      <c r="J22" s="786"/>
      <c r="K22" s="786"/>
      <c r="L22" s="786"/>
      <c r="M22" s="786"/>
      <c r="O22" s="211" t="s">
        <v>75</v>
      </c>
    </row>
    <row r="23" spans="1:18" ht="15" customHeight="1" x14ac:dyDescent="0.2">
      <c r="A23" s="212"/>
      <c r="B23" s="213"/>
      <c r="C23" s="214" t="s">
        <v>63</v>
      </c>
      <c r="D23" s="787" t="s">
        <v>73</v>
      </c>
      <c r="E23" s="787"/>
      <c r="F23" s="214" t="s">
        <v>64</v>
      </c>
      <c r="G23" s="214" t="s">
        <v>65</v>
      </c>
      <c r="H23" s="215"/>
      <c r="I23" s="214" t="s">
        <v>63</v>
      </c>
      <c r="J23" s="787" t="s">
        <v>73</v>
      </c>
      <c r="K23" s="787"/>
      <c r="L23" s="214" t="s">
        <v>64</v>
      </c>
      <c r="M23" s="214" t="s">
        <v>65</v>
      </c>
      <c r="N23" s="216"/>
      <c r="O23" s="217" t="s">
        <v>80</v>
      </c>
      <c r="P23" s="216"/>
      <c r="Q23" s="218"/>
      <c r="R23" s="218"/>
    </row>
    <row r="24" spans="1:18" ht="15" customHeight="1" x14ac:dyDescent="0.2">
      <c r="A24" s="219" t="str">
        <f t="shared" ref="A24:A33" si="0">+A7</f>
        <v>Mexico</v>
      </c>
      <c r="B24" s="213"/>
      <c r="C24" s="220">
        <v>8015.0707722720435</v>
      </c>
      <c r="D24" s="772">
        <v>754.93891280206697</v>
      </c>
      <c r="E24" s="772"/>
      <c r="F24" s="220">
        <v>958.17056448243306</v>
      </c>
      <c r="G24" s="220">
        <v>9728.1802495565425</v>
      </c>
      <c r="H24" s="221"/>
      <c r="I24" s="220">
        <v>8122.6905241203658</v>
      </c>
      <c r="J24" s="772">
        <v>727.60572735697201</v>
      </c>
      <c r="K24" s="772"/>
      <c r="L24" s="220">
        <v>914.18496097966306</v>
      </c>
      <c r="M24" s="220">
        <v>9764.4812124569999</v>
      </c>
      <c r="N24" s="222"/>
      <c r="O24" s="223">
        <v>-3.7176540269385772E-3</v>
      </c>
      <c r="P24" s="216"/>
      <c r="Q24" s="216"/>
      <c r="R24" s="224"/>
    </row>
    <row r="25" spans="1:18" s="237" customFormat="1" ht="15" customHeight="1" x14ac:dyDescent="0.2">
      <c r="A25" s="219" t="str">
        <f t="shared" si="0"/>
        <v>Central America</v>
      </c>
      <c r="B25" s="213"/>
      <c r="C25" s="220">
        <v>1468.0899284513453</v>
      </c>
      <c r="D25" s="772">
        <v>63.786980622606372</v>
      </c>
      <c r="E25" s="772"/>
      <c r="F25" s="220">
        <v>247.40932983520372</v>
      </c>
      <c r="G25" s="220">
        <v>1779.2862389091551</v>
      </c>
      <c r="H25" s="221"/>
      <c r="I25" s="220">
        <v>1158.79813209338</v>
      </c>
      <c r="J25" s="772">
        <v>61.033320000475996</v>
      </c>
      <c r="K25" s="772"/>
      <c r="L25" s="220">
        <v>247.35081099086455</v>
      </c>
      <c r="M25" s="220">
        <v>1467.1822630847205</v>
      </c>
      <c r="N25" s="222"/>
      <c r="O25" s="223">
        <v>0.21272338391567147</v>
      </c>
      <c r="P25" s="235"/>
      <c r="Q25" s="235"/>
      <c r="R25" s="236"/>
    </row>
    <row r="26" spans="1:18" ht="15" customHeight="1" x14ac:dyDescent="0.2">
      <c r="A26" s="225" t="str">
        <f t="shared" si="0"/>
        <v>Mexico and Central America</v>
      </c>
      <c r="B26" s="213"/>
      <c r="C26" s="226">
        <v>9483.1607007233888</v>
      </c>
      <c r="D26" s="790">
        <v>818.72589342467336</v>
      </c>
      <c r="E26" s="790"/>
      <c r="F26" s="226">
        <v>1205.5798943176369</v>
      </c>
      <c r="G26" s="226">
        <v>11507.466488465698</v>
      </c>
      <c r="H26" s="221"/>
      <c r="I26" s="226">
        <v>9281.4886562137453</v>
      </c>
      <c r="J26" s="790">
        <v>788.63904735744802</v>
      </c>
      <c r="K26" s="790"/>
      <c r="L26" s="226">
        <v>1161.5357719705275</v>
      </c>
      <c r="M26" s="226">
        <v>11231.663475541722</v>
      </c>
      <c r="N26" s="222"/>
      <c r="O26" s="227">
        <v>2.4555847272718756E-2</v>
      </c>
      <c r="P26" s="216"/>
      <c r="Q26" s="216"/>
      <c r="R26" s="224"/>
    </row>
    <row r="27" spans="1:18" ht="15" customHeight="1" x14ac:dyDescent="0.2">
      <c r="A27" s="219" t="str">
        <f t="shared" si="0"/>
        <v>Colombia</v>
      </c>
      <c r="B27" s="228"/>
      <c r="C27" s="220">
        <v>1505.2928943262718</v>
      </c>
      <c r="D27" s="772">
        <v>361.34009865782963</v>
      </c>
      <c r="E27" s="772"/>
      <c r="F27" s="220">
        <v>193.66657719518182</v>
      </c>
      <c r="G27" s="220">
        <v>2060.2995701792834</v>
      </c>
      <c r="H27" s="221"/>
      <c r="I27" s="220">
        <v>1511.4707780259032</v>
      </c>
      <c r="J27" s="772">
        <v>312.54385534147599</v>
      </c>
      <c r="K27" s="772"/>
      <c r="L27" s="220">
        <v>222.51353563262069</v>
      </c>
      <c r="M27" s="220">
        <v>2046.5281689999999</v>
      </c>
      <c r="N27" s="222"/>
      <c r="O27" s="223">
        <v>6.7291530055082482E-3</v>
      </c>
      <c r="P27" s="216"/>
      <c r="Q27" s="216"/>
      <c r="R27" s="224"/>
    </row>
    <row r="28" spans="1:18" ht="15" customHeight="1" x14ac:dyDescent="0.2">
      <c r="A28" s="219" t="str">
        <f t="shared" si="0"/>
        <v>Venezuela</v>
      </c>
      <c r="B28" s="228"/>
      <c r="C28" s="220" t="s">
        <v>187</v>
      </c>
      <c r="D28" s="772" t="s">
        <v>187</v>
      </c>
      <c r="E28" s="772"/>
      <c r="F28" s="220" t="s">
        <v>187</v>
      </c>
      <c r="G28" s="220" t="s">
        <v>187</v>
      </c>
      <c r="H28" s="221"/>
      <c r="I28" s="220">
        <v>358.31320892731287</v>
      </c>
      <c r="J28" s="772">
        <v>61.530612429593688</v>
      </c>
      <c r="K28" s="772">
        <v>0</v>
      </c>
      <c r="L28" s="220">
        <v>21.180118985202522</v>
      </c>
      <c r="M28" s="220">
        <v>441.02394034210909</v>
      </c>
      <c r="N28" s="222"/>
      <c r="O28" s="223" t="s">
        <v>187</v>
      </c>
      <c r="P28" s="216"/>
      <c r="Q28" s="216"/>
      <c r="R28" s="224"/>
    </row>
    <row r="29" spans="1:18" ht="15" customHeight="1" x14ac:dyDescent="0.2">
      <c r="A29" s="219" t="str">
        <f t="shared" si="0"/>
        <v>Brazil</v>
      </c>
      <c r="B29" s="228"/>
      <c r="C29" s="220">
        <v>4237.3321092429933</v>
      </c>
      <c r="D29" s="772">
        <v>405.23775467800004</v>
      </c>
      <c r="E29" s="772"/>
      <c r="F29" s="220">
        <v>482.87107327199993</v>
      </c>
      <c r="G29" s="220">
        <v>5125.4409371929933</v>
      </c>
      <c r="H29" s="221"/>
      <c r="I29" s="220">
        <v>4079.5626904449991</v>
      </c>
      <c r="J29" s="772">
        <v>358.40651248500001</v>
      </c>
      <c r="K29" s="772">
        <v>0</v>
      </c>
      <c r="L29" s="220">
        <v>419.65341389500009</v>
      </c>
      <c r="M29" s="220">
        <v>4857.6226168249996</v>
      </c>
      <c r="N29" s="222"/>
      <c r="O29" s="223">
        <v>5.5133620187037602E-2</v>
      </c>
      <c r="P29" s="216"/>
      <c r="Q29" s="216"/>
      <c r="R29" s="224"/>
    </row>
    <row r="30" spans="1:18" ht="15" customHeight="1" x14ac:dyDescent="0.2">
      <c r="A30" s="219" t="str">
        <f t="shared" si="0"/>
        <v>Argentina</v>
      </c>
      <c r="B30" s="228"/>
      <c r="C30" s="220">
        <v>737.96831200000008</v>
      </c>
      <c r="D30" s="772">
        <v>97.255323000000004</v>
      </c>
      <c r="E30" s="772"/>
      <c r="F30" s="220">
        <v>84.848060999999987</v>
      </c>
      <c r="G30" s="220">
        <v>920.07169600000009</v>
      </c>
      <c r="H30" s="221"/>
      <c r="I30" s="220">
        <v>813.9030439999998</v>
      </c>
      <c r="J30" s="772">
        <v>105.025109</v>
      </c>
      <c r="K30" s="772">
        <v>0</v>
      </c>
      <c r="L30" s="220">
        <v>101.02075099999999</v>
      </c>
      <c r="M30" s="220">
        <v>1019.9489039999999</v>
      </c>
      <c r="N30" s="222"/>
      <c r="O30" s="223">
        <v>-9.792373677573929E-2</v>
      </c>
      <c r="P30" s="216"/>
      <c r="Q30" s="216"/>
      <c r="R30" s="224"/>
    </row>
    <row r="31" spans="1:18" ht="15" customHeight="1" x14ac:dyDescent="0.2">
      <c r="A31" s="219" t="str">
        <f t="shared" si="0"/>
        <v>Uruguay</v>
      </c>
      <c r="B31" s="228"/>
      <c r="C31" s="220">
        <v>103.92189478553362</v>
      </c>
      <c r="D31" s="772">
        <v>7.2678708040477549</v>
      </c>
      <c r="E31" s="772"/>
      <c r="F31" s="220">
        <v>1.2092929322553125</v>
      </c>
      <c r="G31" s="220">
        <v>112.39905852183669</v>
      </c>
      <c r="H31" s="221"/>
      <c r="I31" s="220" t="s">
        <v>187</v>
      </c>
      <c r="J31" s="772" t="s">
        <v>187</v>
      </c>
      <c r="K31" s="772">
        <v>0</v>
      </c>
      <c r="L31" s="220" t="s">
        <v>187</v>
      </c>
      <c r="M31" s="220" t="s">
        <v>187</v>
      </c>
      <c r="N31" s="222"/>
      <c r="O31" s="223" t="s">
        <v>189</v>
      </c>
      <c r="P31" s="216"/>
      <c r="Q31" s="216"/>
      <c r="R31" s="224"/>
    </row>
    <row r="32" spans="1:18" ht="15" customHeight="1" x14ac:dyDescent="0.2">
      <c r="A32" s="225" t="str">
        <f t="shared" si="0"/>
        <v>South America</v>
      </c>
      <c r="B32" s="213"/>
      <c r="C32" s="226">
        <v>6584.515210354798</v>
      </c>
      <c r="D32" s="790">
        <v>871.10104713987744</v>
      </c>
      <c r="E32" s="790"/>
      <c r="F32" s="226">
        <v>762.59500439943702</v>
      </c>
      <c r="G32" s="226">
        <v>8218.2112618941137</v>
      </c>
      <c r="H32" s="221"/>
      <c r="I32" s="226">
        <v>6763.2497213982151</v>
      </c>
      <c r="J32" s="790">
        <v>837.50608925606969</v>
      </c>
      <c r="K32" s="790"/>
      <c r="L32" s="226">
        <v>764.3678195128233</v>
      </c>
      <c r="M32" s="226">
        <v>8365.1236301671088</v>
      </c>
      <c r="N32" s="222"/>
      <c r="O32" s="227">
        <v>-1.7562486194846572E-2</v>
      </c>
      <c r="P32" s="216"/>
      <c r="Q32" s="216"/>
      <c r="R32" s="224"/>
    </row>
    <row r="33" spans="1:18" ht="15" customHeight="1" thickBot="1" x14ac:dyDescent="0.25">
      <c r="A33" s="229" t="str">
        <f t="shared" si="0"/>
        <v>TOTAL</v>
      </c>
      <c r="B33" s="229"/>
      <c r="C33" s="230">
        <v>16067.675911078186</v>
      </c>
      <c r="D33" s="791">
        <v>1689.8269405645508</v>
      </c>
      <c r="E33" s="791"/>
      <c r="F33" s="230">
        <v>1968.174898717074</v>
      </c>
      <c r="G33" s="230">
        <v>19725.677750359813</v>
      </c>
      <c r="H33" s="230"/>
      <c r="I33" s="230">
        <v>16044.73837761196</v>
      </c>
      <c r="J33" s="791">
        <v>1626.1451366135177</v>
      </c>
      <c r="K33" s="791"/>
      <c r="L33" s="230">
        <v>1925.9035914833507</v>
      </c>
      <c r="M33" s="230">
        <v>19596.78710570883</v>
      </c>
      <c r="N33" s="230"/>
      <c r="O33" s="231">
        <v>6.5771314428084704E-3</v>
      </c>
      <c r="P33" s="216"/>
      <c r="Q33" s="216"/>
      <c r="R33" s="224"/>
    </row>
    <row r="34" spans="1:18" ht="11.1" customHeight="1" x14ac:dyDescent="0.2">
      <c r="J34" s="772"/>
      <c r="K34" s="772"/>
    </row>
    <row r="35" spans="1:18" ht="24.95" customHeight="1" thickBot="1" x14ac:dyDescent="0.25">
      <c r="A35" s="238" t="s">
        <v>71</v>
      </c>
      <c r="B35" s="238"/>
      <c r="C35" s="238"/>
      <c r="D35" s="238"/>
      <c r="E35" s="238"/>
      <c r="F35" s="239"/>
      <c r="G35" s="239"/>
      <c r="H35" s="239"/>
      <c r="I35" s="239"/>
      <c r="J35" s="239"/>
      <c r="K35" s="239"/>
      <c r="L35" s="239"/>
      <c r="M35" s="239"/>
      <c r="N35" s="239"/>
      <c r="O35" s="239"/>
    </row>
    <row r="36" spans="1:18" ht="21" customHeight="1" x14ac:dyDescent="0.2">
      <c r="A36" s="240" t="s">
        <v>72</v>
      </c>
      <c r="C36" s="241" t="s">
        <v>53</v>
      </c>
      <c r="D36" s="241" t="s">
        <v>83</v>
      </c>
      <c r="E36" s="242" t="s">
        <v>80</v>
      </c>
    </row>
    <row r="37" spans="1:18" ht="15" customHeight="1" x14ac:dyDescent="0.2">
      <c r="A37" s="243" t="s">
        <v>180</v>
      </c>
      <c r="B37" s="200"/>
      <c r="C37" s="244">
        <v>84351.111834510011</v>
      </c>
      <c r="D37" s="244">
        <v>79850.157662330021</v>
      </c>
      <c r="E37" s="245">
        <v>5.6367505136478258E-2</v>
      </c>
    </row>
    <row r="38" spans="1:18" ht="15" customHeight="1" x14ac:dyDescent="0.2">
      <c r="A38" s="246" t="s">
        <v>181</v>
      </c>
      <c r="B38" s="200"/>
      <c r="C38" s="247">
        <v>15810.861153357651</v>
      </c>
      <c r="D38" s="247">
        <v>12792.54283444885</v>
      </c>
      <c r="E38" s="248">
        <v>0.23594357728322923</v>
      </c>
    </row>
    <row r="39" spans="1:18" ht="15" customHeight="1" x14ac:dyDescent="0.2">
      <c r="A39" s="243" t="s">
        <v>182</v>
      </c>
      <c r="B39" s="200"/>
      <c r="C39" s="244">
        <v>100161.97298786766</v>
      </c>
      <c r="D39" s="244">
        <v>92642.700496778867</v>
      </c>
      <c r="E39" s="245">
        <v>8.1164219639195734E-2</v>
      </c>
    </row>
    <row r="40" spans="1:18" ht="15" customHeight="1" x14ac:dyDescent="0.2">
      <c r="A40" s="243" t="s">
        <v>162</v>
      </c>
      <c r="B40" s="200"/>
      <c r="C40" s="244">
        <v>14579.806774769819</v>
      </c>
      <c r="D40" s="244">
        <v>14222.025790510837</v>
      </c>
      <c r="E40" s="245">
        <v>2.5156822911803323E-2</v>
      </c>
    </row>
    <row r="41" spans="1:18" ht="15" customHeight="1" x14ac:dyDescent="0.2">
      <c r="A41" s="243" t="s">
        <v>185</v>
      </c>
      <c r="B41" s="200"/>
      <c r="C41" s="244" t="s">
        <v>187</v>
      </c>
      <c r="D41" s="244">
        <v>4005.036601992063</v>
      </c>
      <c r="E41" s="245" t="s">
        <v>187</v>
      </c>
    </row>
    <row r="42" spans="1:18" ht="15" customHeight="1" x14ac:dyDescent="0.2">
      <c r="A42" s="243" t="s">
        <v>190</v>
      </c>
      <c r="B42" s="200"/>
      <c r="C42" s="244">
        <v>56522.72166554568</v>
      </c>
      <c r="D42" s="244">
        <v>58517.528229066033</v>
      </c>
      <c r="E42" s="245">
        <v>-3.4089043469363811E-2</v>
      </c>
    </row>
    <row r="43" spans="1:18" ht="15" customHeight="1" x14ac:dyDescent="0.2">
      <c r="A43" s="243" t="s">
        <v>183</v>
      </c>
      <c r="B43" s="200"/>
      <c r="C43" s="244">
        <v>9151.6606532383976</v>
      </c>
      <c r="D43" s="244">
        <v>13868.858601719921</v>
      </c>
      <c r="E43" s="245">
        <v>-0.34012877944379138</v>
      </c>
    </row>
    <row r="44" spans="1:18" ht="15" customHeight="1" x14ac:dyDescent="0.2">
      <c r="A44" s="243" t="s">
        <v>184</v>
      </c>
      <c r="B44" s="200"/>
      <c r="C44" s="244">
        <v>1925.4191070032612</v>
      </c>
      <c r="D44" s="244" t="s">
        <v>186</v>
      </c>
      <c r="E44" s="245" t="s">
        <v>186</v>
      </c>
    </row>
    <row r="45" spans="1:18" ht="15" customHeight="1" x14ac:dyDescent="0.2">
      <c r="A45" s="271" t="s">
        <v>12</v>
      </c>
      <c r="B45" s="200"/>
      <c r="C45" s="247">
        <v>82179.608200557152</v>
      </c>
      <c r="D45" s="247">
        <v>90613.449223288859</v>
      </c>
      <c r="E45" s="248">
        <v>-9.3074936392158691E-2</v>
      </c>
    </row>
    <row r="46" spans="1:18" ht="15" customHeight="1" thickBot="1" x14ac:dyDescent="0.25">
      <c r="A46" s="229" t="s">
        <v>65</v>
      </c>
      <c r="B46" s="229"/>
      <c r="C46" s="270">
        <v>182341.58118842481</v>
      </c>
      <c r="D46" s="270">
        <v>183256.14972006774</v>
      </c>
      <c r="E46" s="231">
        <v>-4.9906567012347747E-3</v>
      </c>
      <c r="F46" s="233"/>
    </row>
    <row r="48" spans="1:18" ht="15.75" customHeight="1" x14ac:dyDescent="0.2">
      <c r="A48" s="191" t="s">
        <v>84</v>
      </c>
    </row>
    <row r="49" spans="1:1" ht="15.75" customHeight="1" x14ac:dyDescent="0.2">
      <c r="A49" s="191" t="s">
        <v>85</v>
      </c>
    </row>
  </sheetData>
  <mergeCells count="31">
    <mergeCell ref="J34:K34"/>
    <mergeCell ref="D24:E24"/>
    <mergeCell ref="D33:E33"/>
    <mergeCell ref="J24:K24"/>
    <mergeCell ref="J33:K33"/>
    <mergeCell ref="D31:E31"/>
    <mergeCell ref="J31:K31"/>
    <mergeCell ref="D32:E32"/>
    <mergeCell ref="J32:K32"/>
    <mergeCell ref="D28:E28"/>
    <mergeCell ref="J28:K28"/>
    <mergeCell ref="D29:E29"/>
    <mergeCell ref="J29:K29"/>
    <mergeCell ref="D30:E30"/>
    <mergeCell ref="J30:K30"/>
    <mergeCell ref="D25:E25"/>
    <mergeCell ref="J25:K25"/>
    <mergeCell ref="D26:E26"/>
    <mergeCell ref="J26:K26"/>
    <mergeCell ref="D27:E27"/>
    <mergeCell ref="J27:K27"/>
    <mergeCell ref="C22:G22"/>
    <mergeCell ref="I22:M22"/>
    <mergeCell ref="D23:E23"/>
    <mergeCell ref="J23:K23"/>
    <mergeCell ref="A1:O1"/>
    <mergeCell ref="A2:O2"/>
    <mergeCell ref="A4:O4"/>
    <mergeCell ref="C5:G5"/>
    <mergeCell ref="I5:M5"/>
    <mergeCell ref="A21:O21"/>
  </mergeCells>
  <pageMargins left="0.7" right="0.7" top="0.75" bottom="0.75" header="0.3" footer="0.3"/>
  <headerFooter>
    <oddFooter>&amp;L_x000D_&amp;1#&amp;"Aptos"&amp;14&amp;K000000 Interna</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C3:Q48"/>
  <sheetViews>
    <sheetView showGridLines="0" zoomScale="121" zoomScaleNormal="145" workbookViewId="0">
      <selection activeCell="K7" sqref="K7"/>
    </sheetView>
  </sheetViews>
  <sheetFormatPr baseColWidth="10" defaultColWidth="11.42578125" defaultRowHeight="12.75" x14ac:dyDescent="0.2"/>
  <cols>
    <col min="1" max="1" width="11.42578125" style="154"/>
    <col min="2" max="2" width="11.42578125" style="154" customWidth="1"/>
    <col min="3" max="3" width="26.5703125" style="154" customWidth="1"/>
    <col min="4" max="4" width="11.42578125" style="154"/>
    <col min="5" max="5" width="26.42578125" style="154" bestFit="1" customWidth="1"/>
    <col min="6" max="7" width="11.42578125" style="154"/>
    <col min="8" max="8" width="4.28515625" style="154" customWidth="1"/>
    <col min="9" max="9" width="16.140625" style="154" customWidth="1"/>
    <col min="10" max="10" width="11.42578125" style="154"/>
    <col min="11" max="11" width="33" style="154" bestFit="1" customWidth="1"/>
    <col min="12" max="16" width="11.42578125" style="154"/>
    <col min="17" max="17" width="16.85546875" style="154" customWidth="1"/>
    <col min="18" max="16384" width="11.42578125" style="154"/>
  </cols>
  <sheetData>
    <row r="3" spans="3:17" ht="24.95" customHeight="1" x14ac:dyDescent="0.2">
      <c r="C3" s="737" t="s">
        <v>258</v>
      </c>
      <c r="D3" s="737"/>
      <c r="E3" s="737"/>
      <c r="F3" s="737"/>
      <c r="G3" s="737"/>
      <c r="H3" s="737"/>
      <c r="I3" s="737"/>
      <c r="K3" s="739"/>
      <c r="L3" s="739"/>
      <c r="M3" s="739"/>
      <c r="N3" s="739"/>
      <c r="O3" s="739"/>
      <c r="P3" s="739"/>
      <c r="Q3" s="739"/>
    </row>
    <row r="4" spans="3:17" x14ac:dyDescent="0.2">
      <c r="C4" s="123"/>
      <c r="D4" s="119"/>
      <c r="E4" s="121"/>
      <c r="F4" s="121"/>
      <c r="G4" s="121"/>
      <c r="H4" s="121"/>
      <c r="I4" s="121"/>
      <c r="K4" s="705"/>
      <c r="L4" s="706"/>
      <c r="M4" s="707"/>
      <c r="N4" s="707"/>
      <c r="O4" s="707"/>
      <c r="P4" s="707"/>
      <c r="Q4" s="707"/>
    </row>
    <row r="5" spans="3:17" s="272" customFormat="1" ht="21" customHeight="1" x14ac:dyDescent="0.2">
      <c r="C5" s="124"/>
      <c r="D5" s="120"/>
      <c r="E5" s="741" t="s">
        <v>173</v>
      </c>
      <c r="F5" s="741"/>
      <c r="G5" s="741"/>
      <c r="H5" s="160"/>
      <c r="I5" s="592" t="s">
        <v>174</v>
      </c>
      <c r="K5" s="717"/>
      <c r="L5" s="717"/>
      <c r="M5" s="740"/>
      <c r="N5" s="740"/>
      <c r="O5" s="740"/>
      <c r="P5" s="717"/>
      <c r="Q5" s="710"/>
    </row>
    <row r="6" spans="3:17" x14ac:dyDescent="0.2">
      <c r="C6" s="161" t="s">
        <v>60</v>
      </c>
      <c r="D6" s="122"/>
      <c r="E6" s="401" t="s">
        <v>255</v>
      </c>
      <c r="F6" s="401" t="s">
        <v>256</v>
      </c>
      <c r="G6" s="534" t="s">
        <v>54</v>
      </c>
      <c r="H6" s="162"/>
      <c r="I6" s="403" t="s">
        <v>54</v>
      </c>
      <c r="K6" s="370"/>
      <c r="L6" s="370"/>
      <c r="M6" s="370"/>
      <c r="N6" s="370"/>
      <c r="O6" s="370"/>
      <c r="P6" s="370"/>
      <c r="Q6" s="370"/>
    </row>
    <row r="7" spans="3:17" ht="14.1" customHeight="1" x14ac:dyDescent="0.2">
      <c r="C7" s="646" t="s">
        <v>0</v>
      </c>
      <c r="D7" s="386"/>
      <c r="E7" s="400">
        <v>71883.716856269137</v>
      </c>
      <c r="F7" s="400">
        <v>69601.220946843619</v>
      </c>
      <c r="G7" s="535">
        <v>3.2793906175420773E-2</v>
      </c>
      <c r="H7" s="389"/>
      <c r="I7" s="535">
        <v>4.6553386940784813E-2</v>
      </c>
      <c r="K7" s="370"/>
      <c r="L7" s="370"/>
      <c r="M7" s="370"/>
      <c r="N7" s="370"/>
      <c r="O7" s="370"/>
      <c r="P7" s="370"/>
      <c r="Q7" s="370"/>
    </row>
    <row r="8" spans="3:17" ht="14.1" customHeight="1" x14ac:dyDescent="0.2">
      <c r="C8" s="397" t="s">
        <v>2</v>
      </c>
      <c r="D8" s="390"/>
      <c r="E8" s="400">
        <v>32391.169221977278</v>
      </c>
      <c r="F8" s="400">
        <v>32094.260810155247</v>
      </c>
      <c r="G8" s="535">
        <v>9.2511372540502457E-3</v>
      </c>
      <c r="H8" s="389"/>
      <c r="I8" s="535">
        <v>1.9981122347422442E-2</v>
      </c>
      <c r="K8" s="370"/>
      <c r="L8" s="370"/>
      <c r="M8" s="370"/>
      <c r="N8" s="370"/>
      <c r="O8" s="370"/>
      <c r="P8" s="370"/>
      <c r="Q8" s="370"/>
    </row>
    <row r="9" spans="3:17" ht="14.1" customHeight="1" x14ac:dyDescent="0.2">
      <c r="C9" s="397" t="s">
        <v>61</v>
      </c>
      <c r="D9" s="390"/>
      <c r="E9" s="400">
        <v>10291.477914069756</v>
      </c>
      <c r="F9" s="400">
        <v>9638.2904996681555</v>
      </c>
      <c r="G9" s="535">
        <v>6.7770048477381772E-2</v>
      </c>
      <c r="H9" s="389"/>
      <c r="I9" s="535">
        <v>6.9966116127959888E-2</v>
      </c>
      <c r="K9" s="370"/>
      <c r="L9" s="370"/>
      <c r="M9" s="370"/>
      <c r="N9" s="370"/>
      <c r="O9" s="370"/>
      <c r="P9" s="370"/>
      <c r="Q9" s="370"/>
    </row>
    <row r="10" spans="3:17" ht="15.75" customHeight="1" thickBot="1" x14ac:dyDescent="0.25">
      <c r="C10" s="654" t="s">
        <v>227</v>
      </c>
      <c r="D10" s="648"/>
      <c r="E10" s="655">
        <v>14448.714178592038</v>
      </c>
      <c r="F10" s="656">
        <v>14000.915499033754</v>
      </c>
      <c r="G10" s="657">
        <v>3.1983528476347667E-2</v>
      </c>
      <c r="H10" s="658"/>
      <c r="I10" s="659">
        <v>4.0484644090184929E-2</v>
      </c>
      <c r="K10" s="370"/>
      <c r="L10" s="370"/>
      <c r="M10" s="370"/>
      <c r="N10" s="370"/>
      <c r="O10" s="370"/>
      <c r="P10" s="370"/>
      <c r="Q10" s="370"/>
    </row>
    <row r="12" spans="3:17" ht="24.95" customHeight="1" x14ac:dyDescent="0.2">
      <c r="C12" s="737" t="s">
        <v>259</v>
      </c>
      <c r="D12" s="737"/>
      <c r="E12" s="737"/>
      <c r="F12" s="737"/>
      <c r="G12" s="737"/>
      <c r="H12" s="737"/>
      <c r="I12" s="737"/>
    </row>
    <row r="13" spans="3:17" x14ac:dyDescent="0.2">
      <c r="C13" s="123"/>
      <c r="D13" s="119"/>
      <c r="E13" s="121"/>
      <c r="F13" s="121"/>
      <c r="G13" s="121"/>
      <c r="H13" s="121"/>
      <c r="I13" s="121"/>
    </row>
    <row r="14" spans="3:17" s="272" customFormat="1" ht="21" customHeight="1" x14ac:dyDescent="0.2">
      <c r="C14" s="124"/>
      <c r="D14" s="120"/>
      <c r="E14" s="741" t="s">
        <v>173</v>
      </c>
      <c r="F14" s="741"/>
      <c r="G14" s="741"/>
      <c r="H14" s="160"/>
      <c r="I14" s="592" t="s">
        <v>174</v>
      </c>
    </row>
    <row r="15" spans="3:17" x14ac:dyDescent="0.2">
      <c r="C15" s="161" t="s">
        <v>60</v>
      </c>
      <c r="D15" s="122"/>
      <c r="E15" s="401" t="s">
        <v>242</v>
      </c>
      <c r="F15" s="401" t="s">
        <v>226</v>
      </c>
      <c r="G15" s="534" t="s">
        <v>54</v>
      </c>
      <c r="H15" s="162"/>
      <c r="I15" s="403" t="s">
        <v>54</v>
      </c>
    </row>
    <row r="16" spans="3:17" ht="14.1" customHeight="1" x14ac:dyDescent="0.2">
      <c r="C16" s="646" t="s">
        <v>0</v>
      </c>
      <c r="D16" s="386"/>
      <c r="E16" s="400">
        <v>213984.15488815017</v>
      </c>
      <c r="F16" s="400">
        <v>203873.3350117114</v>
      </c>
      <c r="G16" s="535">
        <v>4.959363555738161E-2</v>
      </c>
      <c r="H16" s="389"/>
      <c r="I16" s="535">
        <v>5.7131369032612955E-2</v>
      </c>
    </row>
    <row r="17" spans="3:9" ht="14.1" customHeight="1" x14ac:dyDescent="0.2">
      <c r="C17" s="397" t="s">
        <v>2</v>
      </c>
      <c r="D17" s="390"/>
      <c r="E17" s="400">
        <v>96849.939256996193</v>
      </c>
      <c r="F17" s="400">
        <v>92886.185666828882</v>
      </c>
      <c r="G17" s="535">
        <v>4.2673230273280849E-2</v>
      </c>
      <c r="H17" s="389"/>
      <c r="I17" s="535">
        <v>4.6260872559483524E-2</v>
      </c>
    </row>
    <row r="18" spans="3:9" ht="14.1" customHeight="1" x14ac:dyDescent="0.2">
      <c r="C18" s="397" t="s">
        <v>61</v>
      </c>
      <c r="D18" s="390"/>
      <c r="E18" s="400">
        <v>29233.53626263154</v>
      </c>
      <c r="F18" s="400">
        <v>28036.516746764639</v>
      </c>
      <c r="G18" s="535">
        <v>4.269501545711929E-2</v>
      </c>
      <c r="H18" s="389"/>
      <c r="I18" s="535">
        <v>2.8730665727791704E-2</v>
      </c>
    </row>
    <row r="19" spans="3:9" s="272" customFormat="1" ht="14.25" customHeight="1" thickBot="1" x14ac:dyDescent="0.25">
      <c r="C19" s="654" t="s">
        <v>228</v>
      </c>
      <c r="D19" s="648"/>
      <c r="E19" s="655">
        <v>40938.92936999126</v>
      </c>
      <c r="F19" s="656">
        <v>40043.656355175015</v>
      </c>
      <c r="G19" s="657">
        <v>2.2357424279028093E-2</v>
      </c>
      <c r="H19" s="658"/>
      <c r="I19" s="659">
        <v>2.5739319944097172E-2</v>
      </c>
    </row>
    <row r="21" spans="3:9" ht="24.95" customHeight="1" x14ac:dyDescent="0.2">
      <c r="C21" s="737" t="s">
        <v>79</v>
      </c>
      <c r="D21" s="737"/>
      <c r="E21" s="737"/>
      <c r="F21" s="737"/>
      <c r="G21" s="737"/>
      <c r="H21" s="737"/>
      <c r="I21" s="737"/>
    </row>
    <row r="22" spans="3:9" x14ac:dyDescent="0.2">
      <c r="C22" s="123"/>
      <c r="D22" s="119"/>
      <c r="E22" s="121"/>
      <c r="F22" s="121"/>
      <c r="G22" s="121"/>
      <c r="H22" s="121"/>
      <c r="I22" s="121"/>
    </row>
    <row r="23" spans="3:9" s="272" customFormat="1" ht="21" customHeight="1" x14ac:dyDescent="0.2">
      <c r="C23" s="124"/>
      <c r="D23" s="120"/>
      <c r="E23" s="741" t="s">
        <v>173</v>
      </c>
      <c r="F23" s="741"/>
      <c r="G23" s="741"/>
      <c r="H23" s="160"/>
      <c r="I23" s="592" t="s">
        <v>174</v>
      </c>
    </row>
    <row r="24" spans="3:9" x14ac:dyDescent="0.2">
      <c r="C24" s="161" t="s">
        <v>60</v>
      </c>
      <c r="D24" s="122"/>
      <c r="E24" s="401" t="s">
        <v>255</v>
      </c>
      <c r="F24" s="401" t="s">
        <v>256</v>
      </c>
      <c r="G24" s="402" t="s">
        <v>54</v>
      </c>
      <c r="H24" s="162"/>
      <c r="I24" s="403" t="s">
        <v>54</v>
      </c>
    </row>
    <row r="25" spans="3:9" ht="14.1" customHeight="1" x14ac:dyDescent="0.2">
      <c r="C25" s="646" t="s">
        <v>0</v>
      </c>
      <c r="D25" s="386"/>
      <c r="E25" s="400">
        <v>42467.234562684171</v>
      </c>
      <c r="F25" s="387">
        <v>42545.612115341079</v>
      </c>
      <c r="G25" s="388">
        <v>-1.8422006115325074E-3</v>
      </c>
      <c r="H25" s="389"/>
      <c r="I25" s="404">
        <v>-1.6132725039341711E-3</v>
      </c>
    </row>
    <row r="26" spans="3:9" ht="14.1" customHeight="1" x14ac:dyDescent="0.2">
      <c r="C26" s="397" t="s">
        <v>2</v>
      </c>
      <c r="D26" s="390"/>
      <c r="E26" s="396">
        <v>20163.002142092952</v>
      </c>
      <c r="F26" s="392">
        <v>20690.787716923183</v>
      </c>
      <c r="G26" s="395">
        <v>-2.5508239804642674E-2</v>
      </c>
      <c r="H26" s="391"/>
      <c r="I26" s="393">
        <v>-2.525438940777669E-2</v>
      </c>
    </row>
    <row r="27" spans="3:9" ht="14.1" customHeight="1" x14ac:dyDescent="0.2">
      <c r="C27" s="397" t="s">
        <v>61</v>
      </c>
      <c r="D27" s="390"/>
      <c r="E27" s="387">
        <v>6786.7262395347379</v>
      </c>
      <c r="F27" s="398">
        <v>6710.8602504163146</v>
      </c>
      <c r="G27" s="399">
        <v>1.1304957380645408E-2</v>
      </c>
      <c r="H27" s="391"/>
      <c r="I27" s="394">
        <v>1.1662168736143563E-2</v>
      </c>
    </row>
    <row r="28" spans="3:9" s="272" customFormat="1" ht="15.75" thickBot="1" x14ac:dyDescent="0.25">
      <c r="C28" s="647" t="s">
        <v>227</v>
      </c>
      <c r="D28" s="648"/>
      <c r="E28" s="649">
        <v>9279.7020383998606</v>
      </c>
      <c r="F28" s="650">
        <v>9410.9479161281397</v>
      </c>
      <c r="G28" s="651">
        <v>-1.3946084804417502E-2</v>
      </c>
      <c r="H28" s="652"/>
      <c r="I28" s="653">
        <v>-1.3548414060493341E-2</v>
      </c>
    </row>
    <row r="29" spans="3:9" x14ac:dyDescent="0.2">
      <c r="C29" s="385"/>
    </row>
    <row r="30" spans="3:9" ht="24.75" customHeight="1" x14ac:dyDescent="0.2">
      <c r="C30" s="737" t="s">
        <v>133</v>
      </c>
      <c r="D30" s="737"/>
      <c r="E30" s="737"/>
      <c r="F30" s="737"/>
      <c r="G30" s="737"/>
      <c r="H30" s="737"/>
      <c r="I30" s="737"/>
    </row>
    <row r="31" spans="3:9" x14ac:dyDescent="0.2">
      <c r="C31" s="123"/>
      <c r="D31" s="119"/>
      <c r="E31" s="121"/>
      <c r="F31" s="121"/>
      <c r="G31" s="121"/>
      <c r="H31" s="121"/>
      <c r="I31" s="121"/>
    </row>
    <row r="32" spans="3:9" ht="21" customHeight="1" x14ac:dyDescent="0.2">
      <c r="C32" s="124"/>
      <c r="D32" s="120"/>
      <c r="E32" s="741" t="s">
        <v>173</v>
      </c>
      <c r="F32" s="741"/>
      <c r="G32" s="741"/>
      <c r="H32" s="160"/>
      <c r="I32" s="592" t="s">
        <v>174</v>
      </c>
    </row>
    <row r="33" spans="3:9" x14ac:dyDescent="0.2">
      <c r="C33" s="161" t="s">
        <v>60</v>
      </c>
      <c r="D33" s="122"/>
      <c r="E33" s="401" t="s">
        <v>255</v>
      </c>
      <c r="F33" s="401" t="s">
        <v>256</v>
      </c>
      <c r="G33" s="401" t="s">
        <v>54</v>
      </c>
      <c r="H33" s="162"/>
      <c r="I33" s="403" t="s">
        <v>54</v>
      </c>
    </row>
    <row r="34" spans="3:9" ht="13.5" customHeight="1" x14ac:dyDescent="0.2">
      <c r="C34" s="646" t="s">
        <v>0</v>
      </c>
      <c r="D34" s="386"/>
      <c r="E34" s="400">
        <v>29416.482293584966</v>
      </c>
      <c r="F34" s="387">
        <v>27055.608831502555</v>
      </c>
      <c r="G34" s="388">
        <v>8.7260038271010698E-2</v>
      </c>
      <c r="H34" s="389"/>
      <c r="I34" s="404">
        <v>0.12490090402837617</v>
      </c>
    </row>
    <row r="35" spans="3:9" ht="13.5" customHeight="1" x14ac:dyDescent="0.2">
      <c r="C35" s="397" t="s">
        <v>2</v>
      </c>
      <c r="D35" s="390"/>
      <c r="E35" s="396">
        <v>12228.167079884332</v>
      </c>
      <c r="F35" s="392">
        <v>11403.473093232065</v>
      </c>
      <c r="G35" s="395">
        <v>7.2319545099090998E-2</v>
      </c>
      <c r="H35" s="391"/>
      <c r="I35" s="393">
        <v>0.10449874628626699</v>
      </c>
    </row>
    <row r="36" spans="3:9" ht="13.5" customHeight="1" x14ac:dyDescent="0.2">
      <c r="C36" s="397" t="s">
        <v>61</v>
      </c>
      <c r="D36" s="390"/>
      <c r="E36" s="387">
        <v>3504.7516745350176</v>
      </c>
      <c r="F36" s="398">
        <v>2927.4302492518395</v>
      </c>
      <c r="G36" s="399">
        <v>0.19721099262082276</v>
      </c>
      <c r="H36" s="391"/>
      <c r="I36" s="394">
        <v>0.20437475119016701</v>
      </c>
    </row>
    <row r="37" spans="3:9" ht="15" customHeight="1" thickBot="1" x14ac:dyDescent="0.25">
      <c r="C37" s="654" t="s">
        <v>227</v>
      </c>
      <c r="D37" s="648"/>
      <c r="E37" s="649">
        <v>5169.0121401921751</v>
      </c>
      <c r="F37" s="650">
        <v>4589.967582905615</v>
      </c>
      <c r="G37" s="651">
        <v>0.12615438929091605</v>
      </c>
      <c r="H37" s="652"/>
      <c r="I37" s="653">
        <v>0.1539598417646928</v>
      </c>
    </row>
    <row r="41" spans="3:9" ht="27.75" customHeight="1" x14ac:dyDescent="0.2">
      <c r="C41" s="739"/>
      <c r="D41" s="739"/>
      <c r="E41" s="739"/>
      <c r="F41" s="739"/>
      <c r="G41" s="739"/>
      <c r="H41" s="739"/>
      <c r="I41" s="739"/>
    </row>
    <row r="42" spans="3:9" x14ac:dyDescent="0.2">
      <c r="C42" s="705"/>
      <c r="D42" s="706"/>
      <c r="E42" s="707"/>
      <c r="F42" s="707"/>
      <c r="G42" s="707"/>
      <c r="H42" s="707"/>
      <c r="I42" s="707"/>
    </row>
    <row r="43" spans="3:9" x14ac:dyDescent="0.2">
      <c r="C43" s="708"/>
      <c r="D43" s="709"/>
      <c r="E43" s="740"/>
      <c r="F43" s="740"/>
      <c r="G43" s="740"/>
      <c r="H43" s="386"/>
      <c r="I43" s="710"/>
    </row>
    <row r="44" spans="3:9" x14ac:dyDescent="0.2">
      <c r="C44" s="711"/>
      <c r="D44" s="712"/>
      <c r="E44" s="534"/>
      <c r="F44" s="534"/>
      <c r="G44" s="534"/>
      <c r="H44" s="713"/>
      <c r="I44" s="403"/>
    </row>
    <row r="45" spans="3:9" x14ac:dyDescent="0.2">
      <c r="C45" s="714"/>
      <c r="D45" s="386"/>
      <c r="E45" s="387"/>
      <c r="F45" s="387"/>
      <c r="G45" s="715"/>
      <c r="H45" s="389"/>
      <c r="I45" s="715"/>
    </row>
    <row r="46" spans="3:9" x14ac:dyDescent="0.2">
      <c r="C46" s="714"/>
      <c r="D46" s="390"/>
      <c r="E46" s="387"/>
      <c r="F46" s="387"/>
      <c r="G46" s="715"/>
      <c r="H46" s="389"/>
      <c r="I46" s="715"/>
    </row>
    <row r="47" spans="3:9" x14ac:dyDescent="0.2">
      <c r="C47" s="714"/>
      <c r="D47" s="390"/>
      <c r="E47" s="387"/>
      <c r="F47" s="387"/>
      <c r="G47" s="715"/>
      <c r="H47" s="389"/>
      <c r="I47" s="715"/>
    </row>
    <row r="48" spans="3:9" x14ac:dyDescent="0.2">
      <c r="C48" s="647"/>
      <c r="D48" s="716"/>
      <c r="E48" s="387"/>
      <c r="F48" s="387"/>
      <c r="G48" s="715"/>
      <c r="H48" s="389"/>
      <c r="I48" s="715"/>
    </row>
  </sheetData>
  <mergeCells count="12">
    <mergeCell ref="K3:Q3"/>
    <mergeCell ref="M5:O5"/>
    <mergeCell ref="C41:I41"/>
    <mergeCell ref="E43:G43"/>
    <mergeCell ref="C3:I3"/>
    <mergeCell ref="E5:G5"/>
    <mergeCell ref="C30:I30"/>
    <mergeCell ref="E32:G32"/>
    <mergeCell ref="E23:G23"/>
    <mergeCell ref="C12:I12"/>
    <mergeCell ref="E14:G14"/>
    <mergeCell ref="C21:I21"/>
  </mergeCells>
  <pageMargins left="0.7" right="0.7" top="0.75" bottom="0.75" header="0.3" footer="0.3"/>
  <pageSetup orientation="portrait" r:id="rId1"/>
  <headerFooter>
    <oddFooter>&amp;L_x000D_&amp;1#&amp;"Aptos"&amp;14&amp;K000000 Interna</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M59"/>
  <sheetViews>
    <sheetView showGridLines="0" zoomScale="95" zoomScaleNormal="70" zoomScaleSheetLayoutView="130" workbookViewId="0">
      <selection activeCell="D49" sqref="D49"/>
    </sheetView>
  </sheetViews>
  <sheetFormatPr baseColWidth="10" defaultColWidth="9.85546875" defaultRowHeight="15.75" x14ac:dyDescent="0.2"/>
  <cols>
    <col min="1" max="1" width="13.140625" style="163" bestFit="1" customWidth="1"/>
    <col min="2" max="2" width="41.7109375" style="163" customWidth="1"/>
    <col min="3" max="3" width="2.42578125" style="283" customWidth="1"/>
    <col min="4" max="4" width="15.7109375" style="284" customWidth="1"/>
    <col min="5" max="5" width="17.140625" style="284" customWidth="1"/>
    <col min="6" max="6" width="10.7109375" style="284" customWidth="1"/>
    <col min="7" max="7" width="7.140625" style="285" bestFit="1" customWidth="1"/>
    <col min="8" max="8" width="44" style="283" customWidth="1"/>
    <col min="9" max="9" width="2.42578125" style="163" customWidth="1"/>
    <col min="10" max="11" width="13.42578125" style="163" bestFit="1" customWidth="1"/>
    <col min="12" max="12" width="10" style="163" bestFit="1" customWidth="1"/>
    <col min="13" max="16384" width="9.85546875" style="163"/>
  </cols>
  <sheetData>
    <row r="1" spans="1:13" x14ac:dyDescent="0.2">
      <c r="A1" s="163" t="s">
        <v>59</v>
      </c>
    </row>
    <row r="2" spans="1:13" ht="15" customHeight="1" x14ac:dyDescent="0.2">
      <c r="B2" s="737" t="s">
        <v>101</v>
      </c>
      <c r="C2" s="737"/>
      <c r="D2" s="737"/>
      <c r="E2" s="737"/>
      <c r="F2" s="737"/>
      <c r="G2" s="737"/>
      <c r="H2" s="737"/>
      <c r="I2" s="737"/>
      <c r="J2" s="737"/>
      <c r="K2" s="737"/>
      <c r="L2" s="737"/>
    </row>
    <row r="3" spans="1:13" ht="15" customHeight="1" x14ac:dyDescent="0.2">
      <c r="B3" s="737" t="s">
        <v>100</v>
      </c>
      <c r="C3" s="737"/>
      <c r="D3" s="737"/>
      <c r="E3" s="737"/>
      <c r="F3" s="737"/>
      <c r="G3" s="737"/>
      <c r="H3" s="737"/>
      <c r="I3" s="737"/>
      <c r="J3" s="737"/>
      <c r="K3" s="737"/>
      <c r="L3" s="737"/>
    </row>
    <row r="4" spans="1:13" ht="13.5" customHeight="1" x14ac:dyDescent="0.2">
      <c r="B4" s="744" t="s">
        <v>9</v>
      </c>
      <c r="C4" s="744"/>
      <c r="D4" s="744"/>
      <c r="E4" s="744"/>
      <c r="F4" s="744"/>
      <c r="G4" s="744"/>
      <c r="H4" s="744"/>
      <c r="I4" s="744"/>
      <c r="J4" s="744"/>
      <c r="K4" s="744"/>
      <c r="L4" s="744"/>
      <c r="M4" s="282"/>
    </row>
    <row r="5" spans="1:13" ht="11.1" customHeight="1" x14ac:dyDescent="0.2">
      <c r="H5" s="286"/>
    </row>
    <row r="6" spans="1:13" ht="35.1" customHeight="1" x14ac:dyDescent="0.2">
      <c r="B6" s="596" t="s">
        <v>102</v>
      </c>
      <c r="C6" s="288"/>
      <c r="D6" s="724" t="s">
        <v>252</v>
      </c>
      <c r="E6" s="405" t="s">
        <v>244</v>
      </c>
      <c r="F6" s="405" t="s">
        <v>17</v>
      </c>
      <c r="H6" s="597" t="s">
        <v>103</v>
      </c>
      <c r="I6" s="289"/>
      <c r="J6" s="723" t="str">
        <f>D6</f>
        <v>Sep-25</v>
      </c>
      <c r="K6" s="405" t="str">
        <f>+E6</f>
        <v xml:space="preserve"> Dec-24</v>
      </c>
      <c r="L6" s="405" t="s">
        <v>17</v>
      </c>
    </row>
    <row r="7" spans="1:13" ht="30.75" customHeight="1" thickBot="1" x14ac:dyDescent="0.25">
      <c r="B7" s="431" t="s">
        <v>164</v>
      </c>
      <c r="D7" s="432"/>
      <c r="E7" s="432"/>
      <c r="F7" s="432"/>
      <c r="H7" s="431" t="s">
        <v>166</v>
      </c>
      <c r="J7" s="433"/>
      <c r="K7" s="433"/>
      <c r="L7" s="433"/>
    </row>
    <row r="8" spans="1:13" ht="20.100000000000001" customHeight="1" thickTop="1" x14ac:dyDescent="0.25">
      <c r="B8" s="745" t="s">
        <v>191</v>
      </c>
      <c r="H8" s="420" t="s">
        <v>203</v>
      </c>
      <c r="I8" s="292"/>
      <c r="J8" s="327">
        <v>3630.4079404585568</v>
      </c>
      <c r="K8" s="327">
        <v>3314.0074331778096</v>
      </c>
      <c r="L8" s="428">
        <f>+J8/K8-1</f>
        <v>9.5473686665014545E-2</v>
      </c>
    </row>
    <row r="9" spans="1:13" ht="20.100000000000001" customHeight="1" x14ac:dyDescent="0.25">
      <c r="B9" s="746"/>
      <c r="C9" s="290"/>
      <c r="D9" s="327">
        <v>34892.935748573116</v>
      </c>
      <c r="E9" s="327">
        <v>32778.968331390919</v>
      </c>
      <c r="F9" s="291">
        <f>+D9/E9-1</f>
        <v>6.4491578740681232E-2</v>
      </c>
      <c r="H9" s="421" t="s">
        <v>204</v>
      </c>
      <c r="I9" s="292"/>
      <c r="J9" s="413">
        <v>31216.409713295099</v>
      </c>
      <c r="K9" s="413">
        <v>33772.773002723326</v>
      </c>
      <c r="L9" s="419">
        <f>J9/K9-1</f>
        <v>-7.5693023170531171E-2</v>
      </c>
    </row>
    <row r="10" spans="1:13" ht="19.899999999999999" customHeight="1" x14ac:dyDescent="0.25">
      <c r="A10" s="729"/>
      <c r="B10" s="421" t="s">
        <v>192</v>
      </c>
      <c r="C10" s="292"/>
      <c r="D10" s="413">
        <v>17330.098431852377</v>
      </c>
      <c r="E10" s="413">
        <v>18619.601287785303</v>
      </c>
      <c r="F10" s="414">
        <f>+D10/E10-1</f>
        <v>-6.9255127217941914E-2</v>
      </c>
      <c r="H10" s="421" t="s">
        <v>205</v>
      </c>
      <c r="I10" s="292"/>
      <c r="J10" s="418">
        <v>857.23752347045013</v>
      </c>
      <c r="K10" s="418">
        <v>888.8996763893681</v>
      </c>
      <c r="L10" s="419">
        <f>+J10/K10-1</f>
        <v>-3.5619489757862E-2</v>
      </c>
    </row>
    <row r="11" spans="1:13" ht="20.100000000000001" customHeight="1" x14ac:dyDescent="0.25">
      <c r="B11" s="421" t="s">
        <v>193</v>
      </c>
      <c r="C11" s="292"/>
      <c r="D11" s="418">
        <v>13908.950749649122</v>
      </c>
      <c r="E11" s="418">
        <v>14058.685655629433</v>
      </c>
      <c r="F11" s="414">
        <f>+D11/E11-1</f>
        <v>-1.0650704457592974E-2</v>
      </c>
      <c r="H11" s="293" t="s">
        <v>206</v>
      </c>
      <c r="I11" s="292"/>
      <c r="J11" s="409">
        <v>34635.410515662777</v>
      </c>
      <c r="K11" s="409">
        <v>29194.899261282651</v>
      </c>
      <c r="L11" s="354">
        <f>+J11/K11-1</f>
        <v>0.18635143097051743</v>
      </c>
    </row>
    <row r="12" spans="1:13" ht="20.100000000000001" customHeight="1" thickBot="1" x14ac:dyDescent="0.3">
      <c r="B12" s="293" t="s">
        <v>194</v>
      </c>
      <c r="C12" s="292"/>
      <c r="D12" s="409">
        <v>10994.674422058188</v>
      </c>
      <c r="E12" s="409">
        <v>9675.1396477212093</v>
      </c>
      <c r="F12" s="422">
        <f>+D12/E12-1</f>
        <v>0.13638405463716174</v>
      </c>
      <c r="H12" s="692" t="s">
        <v>207</v>
      </c>
      <c r="I12" s="292"/>
      <c r="J12" s="697">
        <v>70339.465692886879</v>
      </c>
      <c r="K12" s="697">
        <v>67170.579373573157</v>
      </c>
      <c r="L12" s="694">
        <f>J12/K12-1</f>
        <v>4.7176700705375385E-2</v>
      </c>
    </row>
    <row r="13" spans="1:13" ht="20.100000000000001" customHeight="1" thickBot="1" x14ac:dyDescent="0.3">
      <c r="B13" s="692" t="s">
        <v>195</v>
      </c>
      <c r="C13" s="292"/>
      <c r="D13" s="693">
        <v>77126.659352132803</v>
      </c>
      <c r="E13" s="693">
        <v>75132.394922526873</v>
      </c>
      <c r="F13" s="694">
        <f>+D13/E13-1</f>
        <v>2.6543336355274283E-2</v>
      </c>
      <c r="H13" s="695" t="s">
        <v>168</v>
      </c>
      <c r="I13" s="273"/>
      <c r="J13" s="731">
        <v>0</v>
      </c>
      <c r="K13" s="731">
        <v>0</v>
      </c>
      <c r="L13" s="696"/>
    </row>
    <row r="14" spans="1:13" ht="19.899999999999999" customHeight="1" x14ac:dyDescent="0.25">
      <c r="B14" s="420" t="s">
        <v>167</v>
      </c>
      <c r="C14" s="292"/>
      <c r="D14" s="731">
        <v>0</v>
      </c>
      <c r="E14" s="731">
        <v>0</v>
      </c>
      <c r="F14" s="354"/>
      <c r="H14" s="421" t="s">
        <v>208</v>
      </c>
      <c r="I14" s="292"/>
      <c r="J14" s="418">
        <v>74022.440285299585</v>
      </c>
      <c r="K14" s="418">
        <v>70383.296398309787</v>
      </c>
      <c r="L14" s="419">
        <f>+J14/K14-1</f>
        <v>5.1704652569770637E-2</v>
      </c>
    </row>
    <row r="15" spans="1:13" ht="19.5" customHeight="1" x14ac:dyDescent="0.25">
      <c r="A15" s="730"/>
      <c r="B15" s="421" t="s">
        <v>196</v>
      </c>
      <c r="C15" s="292"/>
      <c r="D15" s="418">
        <v>170330.48105651903</v>
      </c>
      <c r="E15" s="418">
        <v>161785.08811056803</v>
      </c>
      <c r="F15" s="419">
        <f>+D15/E15-1</f>
        <v>5.2819410279091095E-2</v>
      </c>
      <c r="H15" s="420" t="s">
        <v>209</v>
      </c>
      <c r="I15" s="292"/>
      <c r="J15" s="328">
        <v>2006.7810039451317</v>
      </c>
      <c r="K15" s="328">
        <v>2295.4309868985283</v>
      </c>
      <c r="L15" s="419">
        <f>J15/K15-1</f>
        <v>-0.12574979801218333</v>
      </c>
    </row>
    <row r="16" spans="1:13" ht="19.5" customHeight="1" x14ac:dyDescent="0.25">
      <c r="B16" s="293" t="s">
        <v>197</v>
      </c>
      <c r="C16" s="292"/>
      <c r="D16" s="328">
        <v>-64645.117748710007</v>
      </c>
      <c r="E16" s="328">
        <v>-62403.62953399845</v>
      </c>
      <c r="F16" s="354">
        <f>D16/E16-1</f>
        <v>3.5919196230250749E-2</v>
      </c>
      <c r="H16" s="293" t="s">
        <v>210</v>
      </c>
      <c r="I16" s="292"/>
      <c r="J16" s="408">
        <v>19491.921133965989</v>
      </c>
      <c r="K16" s="408">
        <v>17595.417853561823</v>
      </c>
      <c r="L16" s="354">
        <f>+J16/K16-1</f>
        <v>0.10778392966781736</v>
      </c>
    </row>
    <row r="17" spans="2:12" ht="18" customHeight="1" x14ac:dyDescent="0.25">
      <c r="B17" s="406" t="s">
        <v>198</v>
      </c>
      <c r="C17" s="292"/>
      <c r="D17" s="408">
        <v>105685.36330780902</v>
      </c>
      <c r="E17" s="408">
        <v>99381.458576569581</v>
      </c>
      <c r="F17" s="407">
        <f>+D17/E17-1</f>
        <v>6.3431396776920224E-2</v>
      </c>
      <c r="H17" s="425" t="s">
        <v>211</v>
      </c>
      <c r="I17" s="292"/>
      <c r="J17" s="413">
        <v>165860.60811609757</v>
      </c>
      <c r="K17" s="413">
        <v>157444.72461234327</v>
      </c>
      <c r="L17" s="407">
        <f>+J17/K17-1</f>
        <v>5.3452940544535199E-2</v>
      </c>
    </row>
    <row r="18" spans="2:12" ht="20.100000000000001" customHeight="1" x14ac:dyDescent="0.25">
      <c r="B18" s="423" t="s">
        <v>199</v>
      </c>
      <c r="C18" s="292"/>
      <c r="D18" s="413">
        <v>2569.2665335210613</v>
      </c>
      <c r="E18" s="413">
        <v>2989.2676002717371</v>
      </c>
      <c r="F18" s="414">
        <f>D18/E18-1</f>
        <v>-0.14050300037122665</v>
      </c>
      <c r="H18" s="429" t="s">
        <v>135</v>
      </c>
      <c r="I18" s="292"/>
      <c r="J18" s="732">
        <v>0</v>
      </c>
      <c r="K18" s="732">
        <v>0</v>
      </c>
      <c r="L18" s="430"/>
    </row>
    <row r="19" spans="2:12" ht="20.100000000000001" customHeight="1" x14ac:dyDescent="0.25">
      <c r="B19" s="421" t="s">
        <v>200</v>
      </c>
      <c r="C19" s="292"/>
      <c r="D19" s="413">
        <v>10811.822795025453</v>
      </c>
      <c r="E19" s="413">
        <v>10232.966210798049</v>
      </c>
      <c r="F19" s="414">
        <f>+D19/E19-1</f>
        <v>5.6567819369576444E-2</v>
      </c>
      <c r="H19" s="421" t="s">
        <v>131</v>
      </c>
      <c r="I19" s="292"/>
      <c r="J19" s="418">
        <v>8045.0799347029242</v>
      </c>
      <c r="K19" s="418">
        <v>7113.4715102266409</v>
      </c>
      <c r="L19" s="419">
        <f>+J19/K19-1</f>
        <v>0.13096396367609842</v>
      </c>
    </row>
    <row r="20" spans="2:12" ht="20.100000000000001" customHeight="1" x14ac:dyDescent="0.25">
      <c r="B20" s="293" t="s">
        <v>165</v>
      </c>
      <c r="C20" s="292"/>
      <c r="D20" s="418">
        <v>103231.17541084514</v>
      </c>
      <c r="E20" s="418">
        <v>101875.65188310498</v>
      </c>
      <c r="F20" s="419">
        <f>D20/E20-1</f>
        <v>1.3305667278532107E-2</v>
      </c>
      <c r="H20" s="293" t="s">
        <v>212</v>
      </c>
      <c r="I20" s="292"/>
      <c r="J20" s="328">
        <v>141367.99782463213</v>
      </c>
      <c r="K20" s="328">
        <v>143428.08594138856</v>
      </c>
      <c r="L20" s="354">
        <f>+J20/K20-1</f>
        <v>-1.4363212778271905E-2</v>
      </c>
    </row>
    <row r="21" spans="2:12" ht="20.100000000000001" customHeight="1" x14ac:dyDescent="0.25">
      <c r="B21" s="424" t="s">
        <v>201</v>
      </c>
      <c r="C21" s="292"/>
      <c r="D21" s="328">
        <v>15849.39848643905</v>
      </c>
      <c r="E21" s="328">
        <v>18374.722997935565</v>
      </c>
      <c r="F21" s="354">
        <f>+D21/E21-1</f>
        <v>-0.13743469829614519</v>
      </c>
      <c r="H21" s="426" t="s">
        <v>213</v>
      </c>
      <c r="I21" s="292"/>
      <c r="J21" s="416">
        <v>149413.07775933505</v>
      </c>
      <c r="K21" s="416">
        <v>150541.5574516152</v>
      </c>
      <c r="L21" s="407">
        <f>+J21/K21-1</f>
        <v>-7.4961340335730764E-3</v>
      </c>
    </row>
    <row r="22" spans="2:12" ht="20.100000000000001" customHeight="1" thickBot="1" x14ac:dyDescent="0.3">
      <c r="B22" s="415" t="s">
        <v>202</v>
      </c>
      <c r="C22" s="292"/>
      <c r="D22" s="416">
        <v>315273.68588577246</v>
      </c>
      <c r="E22" s="416">
        <v>307986.46219120675</v>
      </c>
      <c r="F22" s="417">
        <f>+D22/E22-1</f>
        <v>2.366085717768196E-2</v>
      </c>
      <c r="H22" s="427" t="s">
        <v>214</v>
      </c>
      <c r="I22" s="292"/>
      <c r="J22" s="416">
        <v>315273.68587543262</v>
      </c>
      <c r="K22" s="416">
        <v>307986.28206395847</v>
      </c>
      <c r="L22" s="417">
        <f>+J22/K22-1</f>
        <v>2.3661455837051815E-2</v>
      </c>
    </row>
    <row r="23" spans="2:12" ht="20.100000000000001" customHeight="1" x14ac:dyDescent="0.2">
      <c r="B23" s="410"/>
      <c r="D23" s="411"/>
      <c r="E23" s="411"/>
      <c r="F23" s="411"/>
      <c r="H23" s="412"/>
      <c r="J23" s="410"/>
      <c r="K23" s="410"/>
      <c r="L23" s="410"/>
    </row>
    <row r="24" spans="2:12" s="337" customFormat="1" ht="25.5" customHeight="1" x14ac:dyDescent="0.25">
      <c r="C24" s="351"/>
      <c r="D24" s="352"/>
      <c r="E24" s="352"/>
      <c r="F24" s="352"/>
      <c r="G24" s="324"/>
      <c r="H24" s="353"/>
      <c r="I24" s="290"/>
      <c r="J24" s="349"/>
      <c r="K24" s="349"/>
      <c r="L24" s="350"/>
    </row>
    <row r="25" spans="2:12" ht="20.100000000000001" customHeight="1" x14ac:dyDescent="0.2">
      <c r="B25" s="294"/>
      <c r="C25" s="295"/>
      <c r="D25" s="742" t="s">
        <v>257</v>
      </c>
      <c r="E25" s="742"/>
      <c r="F25" s="742"/>
      <c r="G25" s="296"/>
      <c r="H25" s="297"/>
      <c r="I25" s="701"/>
    </row>
    <row r="26" spans="2:12" ht="35.1" customHeight="1" thickBot="1" x14ac:dyDescent="0.3">
      <c r="B26" s="596" t="s">
        <v>104</v>
      </c>
      <c r="C26" s="288"/>
      <c r="D26" s="434" t="s">
        <v>148</v>
      </c>
      <c r="E26" s="435" t="s">
        <v>149</v>
      </c>
      <c r="F26" s="435" t="s">
        <v>69</v>
      </c>
      <c r="G26" s="298"/>
      <c r="H26" s="743" t="s">
        <v>52</v>
      </c>
      <c r="I26" s="743"/>
      <c r="J26" s="743"/>
      <c r="K26" s="743"/>
      <c r="L26" s="743"/>
    </row>
    <row r="27" spans="2:12" ht="20.100000000000001" customHeight="1" thickTop="1" x14ac:dyDescent="0.2">
      <c r="B27" s="439" t="s">
        <v>51</v>
      </c>
      <c r="C27" s="440"/>
      <c r="D27" s="441"/>
      <c r="E27" s="442"/>
      <c r="F27" s="443"/>
      <c r="G27" s="298"/>
      <c r="H27" s="295"/>
      <c r="I27" s="300"/>
    </row>
    <row r="28" spans="2:12" ht="20.100000000000001" customHeight="1" x14ac:dyDescent="0.25">
      <c r="B28" s="436" t="s">
        <v>48</v>
      </c>
      <c r="C28" s="440"/>
      <c r="D28" s="438">
        <v>0.53848409371454709</v>
      </c>
      <c r="E28" s="438">
        <v>1.6544220178035474E-2</v>
      </c>
      <c r="F28" s="438">
        <v>8.4914872989750853E-2</v>
      </c>
      <c r="G28" s="298"/>
      <c r="H28" s="295"/>
      <c r="I28" s="301"/>
    </row>
    <row r="29" spans="2:12" ht="20.100000000000001" customHeight="1" x14ac:dyDescent="0.25">
      <c r="B29" s="436" t="s">
        <v>43</v>
      </c>
      <c r="C29" s="440"/>
      <c r="D29" s="438">
        <v>0.24231663099072362</v>
      </c>
      <c r="E29" s="438">
        <v>0.23196034458968406</v>
      </c>
      <c r="F29" s="438">
        <v>4.5206642716912833E-2</v>
      </c>
      <c r="G29" s="298"/>
      <c r="H29" s="295"/>
      <c r="I29" s="301"/>
    </row>
    <row r="30" spans="2:12" ht="20.100000000000001" customHeight="1" x14ac:dyDescent="0.25">
      <c r="B30" s="436" t="s">
        <v>49</v>
      </c>
      <c r="C30" s="440"/>
      <c r="D30" s="437">
        <v>2.9557365208315957E-2</v>
      </c>
      <c r="E30" s="437">
        <v>0.42914821926272939</v>
      </c>
      <c r="F30" s="437">
        <v>8.5805849645502516E-2</v>
      </c>
      <c r="G30" s="298"/>
      <c r="H30" s="295"/>
      <c r="I30" s="301"/>
    </row>
    <row r="31" spans="2:12" ht="20.100000000000001" customHeight="1" x14ac:dyDescent="0.25">
      <c r="B31" s="436" t="s">
        <v>50</v>
      </c>
      <c r="C31" s="440"/>
      <c r="D31" s="303">
        <v>0.18398184548981208</v>
      </c>
      <c r="E31" s="303">
        <v>0.13090150383623944</v>
      </c>
      <c r="F31" s="303">
        <v>0.10865572367801146</v>
      </c>
      <c r="G31" s="298"/>
      <c r="H31" s="295"/>
      <c r="I31" s="301"/>
    </row>
    <row r="32" spans="2:12" ht="20.100000000000001" customHeight="1" x14ac:dyDescent="0.25">
      <c r="B32" s="436" t="s">
        <v>239</v>
      </c>
      <c r="C32" s="440"/>
      <c r="D32" s="438">
        <v>5.6600645966012712E-3</v>
      </c>
      <c r="E32" s="438">
        <v>0</v>
      </c>
      <c r="F32" s="438">
        <v>0.37443755443506987</v>
      </c>
      <c r="G32" s="298"/>
      <c r="H32" s="295"/>
      <c r="I32" s="301"/>
    </row>
    <row r="33" spans="2:9" ht="20.100000000000001" customHeight="1" thickBot="1" x14ac:dyDescent="0.3">
      <c r="B33" s="663" t="s">
        <v>70</v>
      </c>
      <c r="C33" s="440"/>
      <c r="D33" s="664">
        <v>1</v>
      </c>
      <c r="E33" s="665">
        <v>0.14751866021795237</v>
      </c>
      <c r="F33" s="665">
        <v>8.0055193888472292E-2</v>
      </c>
      <c r="G33" s="298"/>
      <c r="H33" s="295"/>
      <c r="I33" s="301"/>
    </row>
    <row r="34" spans="2:9" ht="20.100000000000001" customHeight="1" x14ac:dyDescent="0.2">
      <c r="G34" s="298"/>
      <c r="H34" s="295"/>
      <c r="I34" s="294"/>
    </row>
    <row r="35" spans="2:9" ht="18" customHeight="1" x14ac:dyDescent="0.2">
      <c r="B35" s="304" t="s">
        <v>248</v>
      </c>
      <c r="C35" s="295"/>
      <c r="D35" s="298"/>
      <c r="E35" s="298"/>
      <c r="F35" s="298"/>
      <c r="G35" s="298"/>
      <c r="H35" s="295"/>
      <c r="I35" s="294"/>
    </row>
    <row r="36" spans="2:9" ht="18" customHeight="1" x14ac:dyDescent="0.2">
      <c r="B36" s="304" t="s">
        <v>249</v>
      </c>
      <c r="C36" s="295"/>
      <c r="D36" s="298"/>
      <c r="E36" s="298"/>
      <c r="F36" s="298"/>
      <c r="G36" s="298"/>
      <c r="H36" s="295"/>
      <c r="I36" s="294"/>
    </row>
    <row r="37" spans="2:9" ht="11.1" customHeight="1" x14ac:dyDescent="0.2">
      <c r="B37" s="294"/>
      <c r="C37" s="295"/>
      <c r="D37" s="305"/>
      <c r="E37" s="305"/>
      <c r="F37" s="305"/>
      <c r="G37" s="306"/>
      <c r="H37" s="307"/>
      <c r="I37" s="308"/>
    </row>
    <row r="38" spans="2:9" ht="11.1" customHeight="1" x14ac:dyDescent="0.2">
      <c r="G38" s="284"/>
    </row>
    <row r="39" spans="2:9" ht="35.1" customHeight="1" thickBot="1" x14ac:dyDescent="0.25">
      <c r="B39" s="598" t="s">
        <v>158</v>
      </c>
      <c r="C39" s="309"/>
      <c r="D39" s="445" t="s">
        <v>255</v>
      </c>
      <c r="E39" s="445" t="s">
        <v>240</v>
      </c>
      <c r="F39" s="444" t="s">
        <v>54</v>
      </c>
      <c r="G39" s="284"/>
    </row>
    <row r="40" spans="2:9" ht="20.25" customHeight="1" x14ac:dyDescent="0.25">
      <c r="B40" s="302" t="s">
        <v>150</v>
      </c>
      <c r="C40" s="447"/>
      <c r="D40" s="448">
        <v>43947.480329724684</v>
      </c>
      <c r="E40" s="449">
        <v>38329</v>
      </c>
      <c r="F40" s="450">
        <f>(D40/E40)-1</f>
        <v>0.14658562262841923</v>
      </c>
      <c r="G40" s="284"/>
    </row>
    <row r="41" spans="2:9" ht="32.25" customHeight="1" x14ac:dyDescent="0.25">
      <c r="B41" s="446" t="s">
        <v>229</v>
      </c>
      <c r="C41" s="302"/>
      <c r="D41" s="451">
        <v>0.76965145706369076</v>
      </c>
      <c r="E41" s="452">
        <v>0.68</v>
      </c>
      <c r="F41" s="453"/>
      <c r="G41" s="284"/>
    </row>
    <row r="42" spans="2:9" ht="35.25" customHeight="1" x14ac:dyDescent="0.25">
      <c r="B42" s="302" t="s">
        <v>230</v>
      </c>
      <c r="C42" s="447"/>
      <c r="D42" s="451">
        <v>10.110446915464294</v>
      </c>
      <c r="E42" s="452">
        <v>12.51</v>
      </c>
      <c r="F42" s="454"/>
      <c r="G42" s="284"/>
    </row>
    <row r="43" spans="2:9" s="273" customFormat="1" ht="20.25" customHeight="1" thickBot="1" x14ac:dyDescent="0.3">
      <c r="B43" s="544" t="s">
        <v>151</v>
      </c>
      <c r="C43" s="545"/>
      <c r="D43" s="546">
        <v>0.3475403056117774</v>
      </c>
      <c r="E43" s="546">
        <v>0.33300000000000002</v>
      </c>
      <c r="F43" s="544"/>
      <c r="G43" s="311"/>
      <c r="H43" s="312"/>
    </row>
    <row r="44" spans="2:9" ht="18" customHeight="1" x14ac:dyDescent="0.2">
      <c r="B44" s="304" t="s">
        <v>152</v>
      </c>
      <c r="C44" s="310"/>
      <c r="D44" s="313"/>
      <c r="E44" s="313"/>
      <c r="F44" s="310"/>
      <c r="G44" s="284"/>
    </row>
    <row r="45" spans="2:9" ht="18" customHeight="1" x14ac:dyDescent="0.2">
      <c r="B45" s="667" t="s">
        <v>221</v>
      </c>
      <c r="G45" s="284"/>
    </row>
    <row r="46" spans="2:9" ht="18" customHeight="1" x14ac:dyDescent="0.2">
      <c r="B46" s="304" t="s">
        <v>247</v>
      </c>
      <c r="G46" s="284"/>
    </row>
    <row r="47" spans="2:9" x14ac:dyDescent="0.2">
      <c r="B47" s="294"/>
      <c r="G47" s="284"/>
    </row>
    <row r="48" spans="2:9" x14ac:dyDescent="0.2">
      <c r="B48" s="287" t="s">
        <v>52</v>
      </c>
      <c r="C48" s="314"/>
      <c r="D48" s="315">
        <v>2025</v>
      </c>
      <c r="E48" s="315">
        <v>2026</v>
      </c>
      <c r="F48" s="315">
        <v>2027</v>
      </c>
      <c r="G48" s="315">
        <v>2028</v>
      </c>
      <c r="H48" s="704" t="s">
        <v>243</v>
      </c>
      <c r="I48" s="315"/>
    </row>
    <row r="49" spans="2:9" ht="16.5" thickBot="1" x14ac:dyDescent="0.25">
      <c r="B49" s="316" t="s">
        <v>11</v>
      </c>
      <c r="C49" s="317"/>
      <c r="D49" s="318">
        <v>5.6504783487996658E-3</v>
      </c>
      <c r="E49" s="318">
        <v>5.4358220376767269E-2</v>
      </c>
      <c r="F49" s="318">
        <v>0.10763012523091613</v>
      </c>
      <c r="G49" s="318">
        <v>0.12618049387365635</v>
      </c>
      <c r="H49" s="318">
        <v>0.70618068216986052</v>
      </c>
      <c r="I49" s="318"/>
    </row>
    <row r="50" spans="2:9" x14ac:dyDescent="0.2">
      <c r="F50" s="319"/>
      <c r="G50" s="320"/>
    </row>
    <row r="51" spans="2:9" x14ac:dyDescent="0.2">
      <c r="D51" s="321"/>
      <c r="E51" s="321"/>
      <c r="G51" s="322"/>
    </row>
    <row r="52" spans="2:9" x14ac:dyDescent="0.2">
      <c r="E52" s="321"/>
      <c r="G52" s="323"/>
    </row>
    <row r="53" spans="2:9" x14ac:dyDescent="0.2">
      <c r="G53" s="324"/>
    </row>
    <row r="54" spans="2:9" x14ac:dyDescent="0.2">
      <c r="E54" s="325"/>
      <c r="G54" s="322"/>
    </row>
    <row r="59" spans="2:9" x14ac:dyDescent="0.2">
      <c r="D59" s="326"/>
    </row>
  </sheetData>
  <mergeCells count="6">
    <mergeCell ref="D25:F25"/>
    <mergeCell ref="H26:L26"/>
    <mergeCell ref="B2:L2"/>
    <mergeCell ref="B3:L3"/>
    <mergeCell ref="B4:L4"/>
    <mergeCell ref="B8:B9"/>
  </mergeCells>
  <pageMargins left="0.18" right="0.3" top="0.78740157480314965" bottom="0.23622047244094491" header="0" footer="0"/>
  <pageSetup scale="68" orientation="portrait" horizontalDpi="300" verticalDpi="300" r:id="rId1"/>
  <headerFooter alignWithMargins="0">
    <oddFooter>&amp;L_x000D_&amp;1#&amp;"Aptos"&amp;14&amp;K000000 Interna</oddFooter>
  </headerFooter>
  <ignoredErrors>
    <ignoredError sqref="L15 L9 F17:F20 F16" formula="1"/>
  </ignoredErrors>
  <drawing r:id="rId2"/>
  <legacyDrawing r:id="rId3"/>
  <oleObjects>
    <mc:AlternateContent xmlns:mc="http://schemas.openxmlformats.org/markup-compatibility/2006">
      <mc:Choice Requires="x14">
        <oleObject progId="Word.Picture.8" shapeId="30721" r:id="rId4">
          <objectPr defaultSize="0" autoPict="0" r:id="rId5">
            <anchor moveWithCells="1" sizeWithCells="1">
              <from>
                <xdr:col>7</xdr:col>
                <xdr:colOff>0</xdr:colOff>
                <xdr:row>32</xdr:row>
                <xdr:rowOff>0</xdr:rowOff>
              </from>
              <to>
                <xdr:col>7</xdr:col>
                <xdr:colOff>0</xdr:colOff>
                <xdr:row>32</xdr:row>
                <xdr:rowOff>0</xdr:rowOff>
              </to>
            </anchor>
          </objectPr>
        </oleObject>
      </mc:Choice>
      <mc:Fallback>
        <oleObject progId="Word.Picture.8" shapeId="30721"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A37"/>
  <sheetViews>
    <sheetView showGridLines="0" view="pageBreakPreview" zoomScale="110" zoomScaleNormal="100" zoomScaleSheetLayoutView="110" workbookViewId="0">
      <selection activeCell="C7" sqref="C7"/>
    </sheetView>
  </sheetViews>
  <sheetFormatPr baseColWidth="10" defaultColWidth="9.85546875" defaultRowHeight="11.25" x14ac:dyDescent="0.2"/>
  <cols>
    <col min="1" max="1" width="42.7109375" style="1" customWidth="1"/>
    <col min="2" max="2" width="1.7109375" style="27" customWidth="1"/>
    <col min="3" max="7" width="7.7109375" style="27" customWidth="1"/>
    <col min="8" max="8" width="7.7109375" style="27" hidden="1" customWidth="1"/>
    <col min="9" max="9" width="2.7109375" style="27" customWidth="1"/>
    <col min="10" max="11" width="7.7109375" style="27" customWidth="1"/>
    <col min="12" max="12" width="7.5703125" style="27" customWidth="1"/>
    <col min="13" max="14" width="7.7109375" style="27" customWidth="1"/>
    <col min="15" max="15" width="7.7109375" style="27" hidden="1" customWidth="1"/>
    <col min="16" max="16" width="11.7109375" style="27" customWidth="1"/>
    <col min="17" max="17" width="9.85546875" style="27"/>
    <col min="18" max="18" width="10.85546875" style="27" bestFit="1" customWidth="1"/>
    <col min="19" max="19" width="10" style="27" bestFit="1" customWidth="1"/>
    <col min="20" max="16384" width="9.85546875" style="27"/>
  </cols>
  <sheetData>
    <row r="1" spans="1:27" s="31" customFormat="1" ht="11.1" customHeight="1" x14ac:dyDescent="0.2">
      <c r="A1" s="747" t="s">
        <v>42</v>
      </c>
      <c r="B1" s="747"/>
      <c r="C1" s="747"/>
      <c r="D1" s="747"/>
      <c r="E1" s="747"/>
      <c r="F1" s="747"/>
      <c r="G1" s="747"/>
      <c r="H1" s="747"/>
      <c r="I1" s="747"/>
      <c r="J1" s="747"/>
      <c r="K1" s="747"/>
      <c r="L1" s="747"/>
      <c r="M1" s="747"/>
      <c r="N1" s="747"/>
      <c r="O1" s="143"/>
      <c r="P1" s="39"/>
    </row>
    <row r="2" spans="1:27" s="31" customFormat="1" ht="11.1" customHeight="1" x14ac:dyDescent="0.2">
      <c r="A2" s="748" t="s">
        <v>8</v>
      </c>
      <c r="B2" s="748"/>
      <c r="C2" s="748"/>
      <c r="D2" s="748"/>
      <c r="E2" s="748"/>
      <c r="F2" s="748"/>
      <c r="G2" s="748"/>
      <c r="H2" s="748"/>
      <c r="I2" s="748"/>
      <c r="J2" s="748"/>
      <c r="K2" s="748"/>
      <c r="L2" s="748"/>
      <c r="M2" s="748"/>
      <c r="N2" s="748"/>
      <c r="O2" s="144"/>
      <c r="P2" s="32"/>
    </row>
    <row r="3" spans="1:27" s="31" customFormat="1" ht="11.1" customHeight="1" x14ac:dyDescent="0.2">
      <c r="A3" s="750" t="s">
        <v>9</v>
      </c>
      <c r="B3" s="750"/>
      <c r="C3" s="750"/>
      <c r="D3" s="750"/>
      <c r="E3" s="750"/>
      <c r="F3" s="750"/>
      <c r="G3" s="750"/>
      <c r="H3" s="750"/>
      <c r="I3" s="750"/>
      <c r="J3" s="750"/>
      <c r="K3" s="750"/>
      <c r="L3" s="750"/>
      <c r="M3" s="750"/>
      <c r="N3" s="750"/>
      <c r="O3" s="750"/>
      <c r="P3" s="33"/>
    </row>
    <row r="4" spans="1:27" s="31" customFormat="1" ht="11.1" customHeight="1" x14ac:dyDescent="0.2">
      <c r="A4" s="2"/>
      <c r="B4" s="34"/>
      <c r="C4" s="34"/>
      <c r="D4" s="34"/>
      <c r="E4" s="34"/>
      <c r="F4" s="34"/>
      <c r="G4" s="34"/>
      <c r="H4" s="34"/>
      <c r="I4" s="34"/>
      <c r="J4" s="35"/>
      <c r="K4" s="35"/>
      <c r="L4" s="26"/>
    </row>
    <row r="5" spans="1:27" s="31" customFormat="1" ht="15" customHeight="1" x14ac:dyDescent="0.2">
      <c r="A5" s="2"/>
      <c r="B5" s="34"/>
      <c r="C5" s="752" t="e">
        <f>+#REF!</f>
        <v>#REF!</v>
      </c>
      <c r="D5" s="752"/>
      <c r="E5" s="752"/>
      <c r="F5" s="752"/>
      <c r="G5" s="752"/>
      <c r="H5" s="145"/>
      <c r="I5" s="34"/>
      <c r="J5" s="752" t="e">
        <f>+#REF!</f>
        <v>#REF!</v>
      </c>
      <c r="K5" s="752"/>
      <c r="L5" s="752"/>
      <c r="M5" s="752"/>
      <c r="N5" s="752"/>
      <c r="O5" s="145"/>
    </row>
    <row r="6" spans="1:27" s="70" customFormat="1" ht="15" customHeight="1" x14ac:dyDescent="0.2">
      <c r="A6" s="97"/>
      <c r="B6" s="69"/>
      <c r="C6" s="76" t="e">
        <f>+#REF!</f>
        <v>#REF!</v>
      </c>
      <c r="D6" s="38" t="s">
        <v>3</v>
      </c>
      <c r="E6" s="76" t="e">
        <f>+#REF!</f>
        <v>#REF!</v>
      </c>
      <c r="F6" s="38" t="s">
        <v>3</v>
      </c>
      <c r="G6" s="72" t="s">
        <v>17</v>
      </c>
      <c r="H6" s="38" t="s">
        <v>33</v>
      </c>
      <c r="I6" s="37"/>
      <c r="J6" s="76" t="e">
        <f>+C6</f>
        <v>#REF!</v>
      </c>
      <c r="K6" s="38" t="s">
        <v>3</v>
      </c>
      <c r="L6" s="76" t="e">
        <f>+E6</f>
        <v>#REF!</v>
      </c>
      <c r="M6" s="38" t="s">
        <v>3</v>
      </c>
      <c r="N6" s="72" t="s">
        <v>17</v>
      </c>
      <c r="O6" s="38" t="s">
        <v>33</v>
      </c>
      <c r="Q6" s="71"/>
      <c r="R6" s="71"/>
    </row>
    <row r="7" spans="1:27" s="31" customFormat="1" ht="12.95" customHeight="1" x14ac:dyDescent="0.2">
      <c r="A7" s="9" t="s">
        <v>0</v>
      </c>
      <c r="B7" s="41"/>
      <c r="C7" s="125" t="e">
        <v>#REF!</v>
      </c>
      <c r="D7" s="10" t="e">
        <v>#REF!</v>
      </c>
      <c r="E7" s="125" t="e">
        <v>#REF!</v>
      </c>
      <c r="F7" s="10" t="e">
        <v>#REF!</v>
      </c>
      <c r="G7" s="10" t="e">
        <v>#REF!</v>
      </c>
      <c r="H7" s="10" t="e">
        <v>#REF!</v>
      </c>
      <c r="I7" s="29"/>
      <c r="J7" s="125" t="e">
        <v>#REF!</v>
      </c>
      <c r="K7" s="10" t="e">
        <v>#REF!</v>
      </c>
      <c r="L7" s="125" t="e">
        <v>#REF!</v>
      </c>
      <c r="M7" s="10" t="e">
        <v>#REF!</v>
      </c>
      <c r="N7" s="10" t="e">
        <v>#REF!</v>
      </c>
      <c r="O7" s="10" t="e">
        <v>#REF!</v>
      </c>
      <c r="P7" s="149" t="e">
        <f>+C7-#REF!</f>
        <v>#REF!</v>
      </c>
      <c r="Q7" s="149" t="e">
        <v>#REF!</v>
      </c>
      <c r="R7" s="149" t="e">
        <v>#REF!</v>
      </c>
      <c r="S7" s="149" t="e">
        <v>#REF!</v>
      </c>
      <c r="T7" s="149" t="e">
        <v>#REF!</v>
      </c>
      <c r="U7" s="149" t="e">
        <v>#REF!</v>
      </c>
      <c r="V7" s="149" t="e">
        <v>#REF!</v>
      </c>
      <c r="W7" s="149" t="e">
        <v>#REF!</v>
      </c>
      <c r="X7" s="149" t="e">
        <v>#REF!</v>
      </c>
      <c r="Y7" s="149" t="e">
        <v>#REF!</v>
      </c>
      <c r="Z7" s="149" t="e">
        <v>#REF!</v>
      </c>
      <c r="AA7" s="149" t="e">
        <v>#REF!</v>
      </c>
    </row>
    <row r="8" spans="1:27" s="31" customFormat="1" ht="12.95" customHeight="1" x14ac:dyDescent="0.2">
      <c r="A8" s="98" t="s">
        <v>1</v>
      </c>
      <c r="B8" s="41"/>
      <c r="C8" s="127" t="e">
        <v>#REF!</v>
      </c>
      <c r="D8" s="22" t="e">
        <v>#REF!</v>
      </c>
      <c r="E8" s="127" t="e">
        <v>#REF!</v>
      </c>
      <c r="F8" s="22" t="e">
        <v>#REF!</v>
      </c>
      <c r="G8" s="22" t="e">
        <v>#REF!</v>
      </c>
      <c r="H8" s="11"/>
      <c r="I8" s="29"/>
      <c r="J8" s="127" t="e">
        <v>#REF!</v>
      </c>
      <c r="K8" s="22" t="e">
        <v>#REF!</v>
      </c>
      <c r="L8" s="127" t="e">
        <v>#REF!</v>
      </c>
      <c r="M8" s="22" t="e">
        <v>#REF!</v>
      </c>
      <c r="N8" s="22" t="e">
        <v>#REF!</v>
      </c>
      <c r="O8" s="11"/>
      <c r="P8" s="149" t="e">
        <v>#REF!</v>
      </c>
      <c r="Q8" s="149" t="e">
        <v>#REF!</v>
      </c>
      <c r="R8" s="149" t="e">
        <v>#REF!</v>
      </c>
      <c r="S8" s="149" t="e">
        <v>#REF!</v>
      </c>
      <c r="T8" s="149" t="e">
        <v>#REF!</v>
      </c>
      <c r="U8" s="149" t="e">
        <v>#REF!</v>
      </c>
      <c r="V8" s="149" t="e">
        <v>#REF!</v>
      </c>
      <c r="W8" s="149" t="e">
        <v>#REF!</v>
      </c>
      <c r="X8" s="149" t="e">
        <v>#REF!</v>
      </c>
      <c r="Y8" s="149" t="e">
        <v>#REF!</v>
      </c>
      <c r="Z8" s="149" t="e">
        <v>#REF!</v>
      </c>
      <c r="AA8" s="149" t="e">
        <v>#REF!</v>
      </c>
    </row>
    <row r="9" spans="1:27" s="31" customFormat="1" ht="12.95" customHeight="1" x14ac:dyDescent="0.2">
      <c r="A9" s="99" t="s">
        <v>2</v>
      </c>
      <c r="B9" s="41"/>
      <c r="C9" s="128" t="e">
        <v>#REF!</v>
      </c>
      <c r="D9" s="23" t="e">
        <v>#REF!</v>
      </c>
      <c r="E9" s="128" t="e">
        <v>#REF!</v>
      </c>
      <c r="F9" s="23" t="e">
        <v>#REF!</v>
      </c>
      <c r="G9" s="23" t="e">
        <v>#REF!</v>
      </c>
      <c r="H9" s="147"/>
      <c r="I9" s="29"/>
      <c r="J9" s="128" t="e">
        <v>#REF!</v>
      </c>
      <c r="K9" s="23" t="e">
        <v>#REF!</v>
      </c>
      <c r="L9" s="128" t="e">
        <v>#REF!</v>
      </c>
      <c r="M9" s="23" t="e">
        <v>#REF!</v>
      </c>
      <c r="N9" s="23" t="e">
        <v>#REF!</v>
      </c>
      <c r="O9" s="147"/>
      <c r="P9" s="149" t="e">
        <v>#REF!</v>
      </c>
      <c r="Q9" s="149" t="e">
        <v>#REF!</v>
      </c>
      <c r="R9" s="149" t="e">
        <v>#REF!</v>
      </c>
      <c r="S9" s="149" t="e">
        <v>#REF!</v>
      </c>
      <c r="T9" s="149" t="e">
        <v>#REF!</v>
      </c>
      <c r="U9" s="149" t="e">
        <v>#REF!</v>
      </c>
      <c r="V9" s="149" t="e">
        <v>#REF!</v>
      </c>
      <c r="W9" s="149" t="e">
        <v>#REF!</v>
      </c>
      <c r="X9" s="149" t="e">
        <v>#REF!</v>
      </c>
      <c r="Y9" s="149" t="e">
        <v>#REF!</v>
      </c>
      <c r="Z9" s="149" t="e">
        <v>#REF!</v>
      </c>
      <c r="AA9" s="149" t="e">
        <v>#REF!</v>
      </c>
    </row>
    <row r="10" spans="1:27" s="31" customFormat="1" ht="12.95" customHeight="1" x14ac:dyDescent="0.2">
      <c r="A10" s="100" t="s">
        <v>6</v>
      </c>
      <c r="B10" s="40"/>
      <c r="C10" s="126" t="e">
        <v>#REF!</v>
      </c>
      <c r="D10" s="12" t="e">
        <v>#REF!</v>
      </c>
      <c r="E10" s="126" t="e">
        <v>#REF!</v>
      </c>
      <c r="F10" s="12" t="e">
        <v>#REF!</v>
      </c>
      <c r="G10" s="12" t="e">
        <v>#REF!</v>
      </c>
      <c r="H10" s="12"/>
      <c r="I10" s="29"/>
      <c r="J10" s="126" t="e">
        <v>#REF!</v>
      </c>
      <c r="K10" s="12" t="e">
        <v>#REF!</v>
      </c>
      <c r="L10" s="126" t="e">
        <v>#REF!</v>
      </c>
      <c r="M10" s="12" t="e">
        <v>#REF!</v>
      </c>
      <c r="N10" s="12" t="e">
        <v>#REF!</v>
      </c>
      <c r="O10" s="12"/>
      <c r="P10" s="149" t="e">
        <v>#REF!</v>
      </c>
      <c r="Q10" s="149" t="e">
        <v>#REF!</v>
      </c>
      <c r="R10" s="149" t="e">
        <v>#REF!</v>
      </c>
      <c r="S10" s="149" t="e">
        <v>#REF!</v>
      </c>
      <c r="T10" s="149" t="e">
        <v>#REF!</v>
      </c>
      <c r="U10" s="149" t="e">
        <v>#REF!</v>
      </c>
      <c r="V10" s="149" t="e">
        <v>#REF!</v>
      </c>
      <c r="W10" s="149" t="e">
        <v>#REF!</v>
      </c>
      <c r="X10" s="149" t="e">
        <v>#REF!</v>
      </c>
      <c r="Y10" s="149" t="e">
        <v>#REF!</v>
      </c>
      <c r="Z10" s="149" t="e">
        <v>#REF!</v>
      </c>
      <c r="AA10" s="149" t="e">
        <v>#REF!</v>
      </c>
    </row>
    <row r="11" spans="1:27" s="31" customFormat="1" ht="12.95" customHeight="1" x14ac:dyDescent="0.2">
      <c r="A11" s="13" t="s">
        <v>7</v>
      </c>
      <c r="B11" s="40"/>
      <c r="C11" s="125" t="e">
        <v>#REF!</v>
      </c>
      <c r="D11" s="10" t="e">
        <v>#REF!</v>
      </c>
      <c r="E11" s="125" t="e">
        <v>#REF!</v>
      </c>
      <c r="F11" s="10" t="e">
        <v>#REF!</v>
      </c>
      <c r="G11" s="10" t="e">
        <v>#REF!</v>
      </c>
      <c r="H11" s="10"/>
      <c r="I11" s="29"/>
      <c r="J11" s="125" t="e">
        <v>#REF!</v>
      </c>
      <c r="K11" s="10" t="e">
        <v>#REF!</v>
      </c>
      <c r="L11" s="125" t="e">
        <v>#REF!</v>
      </c>
      <c r="M11" s="10" t="e">
        <v>#REF!</v>
      </c>
      <c r="N11" s="10" t="e">
        <v>#REF!</v>
      </c>
      <c r="O11" s="10"/>
      <c r="P11" s="149" t="e">
        <v>#REF!</v>
      </c>
      <c r="Q11" s="149" t="e">
        <v>#REF!</v>
      </c>
      <c r="R11" s="149" t="e">
        <v>#REF!</v>
      </c>
      <c r="S11" s="149" t="e">
        <v>#REF!</v>
      </c>
      <c r="T11" s="149" t="e">
        <v>#REF!</v>
      </c>
      <c r="U11" s="149" t="e">
        <v>#REF!</v>
      </c>
      <c r="V11" s="149" t="e">
        <v>#REF!</v>
      </c>
      <c r="W11" s="149" t="e">
        <v>#REF!</v>
      </c>
      <c r="X11" s="149" t="e">
        <v>#REF!</v>
      </c>
      <c r="Y11" s="149" t="e">
        <v>#REF!</v>
      </c>
      <c r="Z11" s="149" t="e">
        <v>#REF!</v>
      </c>
      <c r="AA11" s="149" t="e">
        <v>#REF!</v>
      </c>
    </row>
    <row r="12" spans="1:27" s="31" customFormat="1" ht="12.95" customHeight="1" x14ac:dyDescent="0.2">
      <c r="A12" s="98" t="s">
        <v>19</v>
      </c>
      <c r="B12" s="41"/>
      <c r="C12" s="127" t="e">
        <v>#REF!</v>
      </c>
      <c r="D12" s="22" t="e">
        <v>#REF!</v>
      </c>
      <c r="E12" s="127" t="e">
        <v>#REF!</v>
      </c>
      <c r="F12" s="22" t="e">
        <v>#REF!</v>
      </c>
      <c r="G12" s="22" t="e">
        <v>#REF!</v>
      </c>
      <c r="H12" s="11"/>
      <c r="I12" s="29"/>
      <c r="J12" s="127" t="e">
        <v>#REF!</v>
      </c>
      <c r="K12" s="22" t="e">
        <v>#REF!</v>
      </c>
      <c r="L12" s="127" t="e">
        <v>#REF!</v>
      </c>
      <c r="M12" s="22" t="e">
        <v>#REF!</v>
      </c>
      <c r="N12" s="22" t="e">
        <v>#REF!</v>
      </c>
      <c r="O12" s="11"/>
      <c r="P12" s="149" t="e">
        <v>#REF!</v>
      </c>
      <c r="Q12" s="149" t="e">
        <v>#REF!</v>
      </c>
      <c r="R12" s="149" t="e">
        <v>#REF!</v>
      </c>
      <c r="S12" s="149" t="e">
        <v>#REF!</v>
      </c>
      <c r="T12" s="149" t="e">
        <v>#REF!</v>
      </c>
      <c r="U12" s="149" t="e">
        <v>#REF!</v>
      </c>
      <c r="V12" s="149" t="e">
        <v>#REF!</v>
      </c>
      <c r="W12" s="149" t="e">
        <v>#REF!</v>
      </c>
      <c r="X12" s="149" t="e">
        <v>#REF!</v>
      </c>
      <c r="Y12" s="149" t="e">
        <v>#REF!</v>
      </c>
      <c r="Z12" s="149" t="e">
        <v>#REF!</v>
      </c>
      <c r="AA12" s="149" t="e">
        <v>#REF!</v>
      </c>
    </row>
    <row r="13" spans="1:27" s="42" customFormat="1" ht="12.95" customHeight="1" x14ac:dyDescent="0.2">
      <c r="A13" s="101" t="s">
        <v>10</v>
      </c>
      <c r="B13" s="44"/>
      <c r="C13" s="130" t="e">
        <v>#REF!</v>
      </c>
      <c r="D13" s="23" t="e">
        <v>#REF!</v>
      </c>
      <c r="E13" s="130" t="e">
        <v>#REF!</v>
      </c>
      <c r="F13" s="23" t="e">
        <v>#REF!</v>
      </c>
      <c r="G13" s="23" t="e">
        <v>#REF!</v>
      </c>
      <c r="H13" s="147" t="e">
        <v>#REF!</v>
      </c>
      <c r="I13" s="67"/>
      <c r="J13" s="130" t="e">
        <v>#REF!</v>
      </c>
      <c r="K13" s="23" t="e">
        <v>#REF!</v>
      </c>
      <c r="L13" s="130" t="e">
        <v>#REF!</v>
      </c>
      <c r="M13" s="23" t="e">
        <v>#REF!</v>
      </c>
      <c r="N13" s="23" t="e">
        <v>#REF!</v>
      </c>
      <c r="O13" s="147" t="e">
        <v>#REF!</v>
      </c>
      <c r="P13" s="149" t="e">
        <v>#REF!</v>
      </c>
      <c r="Q13" s="149" t="e">
        <v>#REF!</v>
      </c>
      <c r="R13" s="149" t="e">
        <v>#REF!</v>
      </c>
      <c r="S13" s="149" t="e">
        <v>#REF!</v>
      </c>
      <c r="T13" s="149" t="e">
        <v>#REF!</v>
      </c>
      <c r="U13" s="149" t="e">
        <v>#REF!</v>
      </c>
      <c r="V13" s="149" t="e">
        <v>#REF!</v>
      </c>
      <c r="W13" s="149" t="e">
        <v>#REF!</v>
      </c>
      <c r="X13" s="149" t="e">
        <v>#REF!</v>
      </c>
      <c r="Y13" s="149" t="e">
        <v>#REF!</v>
      </c>
      <c r="Z13" s="149" t="e">
        <v>#REF!</v>
      </c>
      <c r="AA13" s="149" t="e">
        <v>#REF!</v>
      </c>
    </row>
    <row r="14" spans="1:27" s="31" customFormat="1" ht="12.95" customHeight="1" x14ac:dyDescent="0.2">
      <c r="A14" s="102" t="s">
        <v>4</v>
      </c>
      <c r="C14" s="126" t="e">
        <v>#REF!</v>
      </c>
      <c r="D14" s="12" t="e">
        <v>#REF!</v>
      </c>
      <c r="E14" s="126" t="e">
        <v>#REF!</v>
      </c>
      <c r="F14" s="12" t="e">
        <v>#REF!</v>
      </c>
      <c r="G14" s="12" t="e">
        <v>#REF!</v>
      </c>
      <c r="H14" s="12"/>
      <c r="I14" s="67"/>
      <c r="J14" s="126" t="e">
        <v>#REF!</v>
      </c>
      <c r="K14" s="12" t="e">
        <v>#REF!</v>
      </c>
      <c r="L14" s="126" t="e">
        <v>#REF!</v>
      </c>
      <c r="M14" s="12" t="e">
        <v>#REF!</v>
      </c>
      <c r="N14" s="12" t="e">
        <v>#REF!</v>
      </c>
      <c r="O14" s="12"/>
      <c r="P14" s="149" t="e">
        <v>#REF!</v>
      </c>
      <c r="Q14" s="149" t="e">
        <v>#REF!</v>
      </c>
      <c r="R14" s="149" t="e">
        <v>#REF!</v>
      </c>
      <c r="S14" s="149" t="e">
        <v>#REF!</v>
      </c>
      <c r="T14" s="149" t="e">
        <v>#REF!</v>
      </c>
      <c r="U14" s="149" t="e">
        <v>#REF!</v>
      </c>
      <c r="V14" s="149" t="e">
        <v>#REF!</v>
      </c>
      <c r="W14" s="149" t="e">
        <v>#REF!</v>
      </c>
      <c r="X14" s="149" t="e">
        <v>#REF!</v>
      </c>
      <c r="Y14" s="149" t="e">
        <v>#REF!</v>
      </c>
      <c r="Z14" s="149" t="e">
        <v>#REF!</v>
      </c>
      <c r="AA14" s="149" t="e">
        <v>#REF!</v>
      </c>
    </row>
    <row r="15" spans="1:27" s="31" customFormat="1" ht="12.95" customHeight="1" x14ac:dyDescent="0.2">
      <c r="A15" s="103" t="s">
        <v>15</v>
      </c>
      <c r="B15" s="41"/>
      <c r="C15" s="134" t="e">
        <v>#REF!</v>
      </c>
      <c r="D15" s="21" t="e">
        <v>#REF!</v>
      </c>
      <c r="E15" s="134" t="e">
        <v>#REF!</v>
      </c>
      <c r="F15" s="21" t="e">
        <v>#REF!</v>
      </c>
      <c r="G15" s="21" t="e">
        <v>#REF!</v>
      </c>
      <c r="H15" s="148"/>
      <c r="I15" s="67"/>
      <c r="J15" s="134" t="e">
        <v>#REF!</v>
      </c>
      <c r="K15" s="21" t="e">
        <v>#REF!</v>
      </c>
      <c r="L15" s="134" t="e">
        <v>#REF!</v>
      </c>
      <c r="M15" s="21" t="e">
        <v>#REF!</v>
      </c>
      <c r="N15" s="21" t="e">
        <v>#REF!</v>
      </c>
      <c r="O15" s="148"/>
      <c r="P15" s="149" t="e">
        <v>#REF!</v>
      </c>
      <c r="Q15" s="149" t="e">
        <v>#REF!</v>
      </c>
      <c r="R15" s="149" t="e">
        <v>#REF!</v>
      </c>
      <c r="S15" s="149" t="e">
        <v>#REF!</v>
      </c>
      <c r="T15" s="149" t="e">
        <v>#REF!</v>
      </c>
      <c r="U15" s="149" t="e">
        <v>#REF!</v>
      </c>
      <c r="V15" s="149" t="e">
        <v>#REF!</v>
      </c>
      <c r="W15" s="149" t="e">
        <v>#REF!</v>
      </c>
      <c r="X15" s="149" t="e">
        <v>#REF!</v>
      </c>
      <c r="Y15" s="149" t="e">
        <v>#REF!</v>
      </c>
      <c r="Z15" s="149" t="e">
        <v>#REF!</v>
      </c>
      <c r="AA15" s="149" t="e">
        <v>#REF!</v>
      </c>
    </row>
    <row r="16" spans="1:27" s="31" customFormat="1" ht="12.95" customHeight="1" x14ac:dyDescent="0.2">
      <c r="A16" s="104" t="s">
        <v>20</v>
      </c>
      <c r="B16" s="41"/>
      <c r="C16" s="126" t="e">
        <v>#REF!</v>
      </c>
      <c r="D16" s="12" t="e">
        <v>#REF!</v>
      </c>
      <c r="E16" s="126" t="e">
        <v>#REF!</v>
      </c>
      <c r="F16" s="12" t="e">
        <v>#REF!</v>
      </c>
      <c r="G16" s="12" t="e">
        <v>#REF!</v>
      </c>
      <c r="H16" s="12" t="e">
        <v>#REF!</v>
      </c>
      <c r="I16" s="29"/>
      <c r="J16" s="126" t="e">
        <v>#REF!</v>
      </c>
      <c r="K16" s="12" t="e">
        <v>#REF!</v>
      </c>
      <c r="L16" s="126" t="e">
        <v>#REF!</v>
      </c>
      <c r="M16" s="12" t="e">
        <v>#REF!</v>
      </c>
      <c r="N16" s="12" t="e">
        <v>#REF!</v>
      </c>
      <c r="O16" s="12" t="e">
        <v>#REF!</v>
      </c>
      <c r="P16" s="149" t="e">
        <v>#REF!</v>
      </c>
      <c r="Q16" s="149" t="e">
        <v>#REF!</v>
      </c>
      <c r="R16" s="149" t="e">
        <v>#REF!</v>
      </c>
      <c r="S16" s="149" t="e">
        <v>#REF!</v>
      </c>
      <c r="T16" s="149" t="e">
        <v>#REF!</v>
      </c>
      <c r="U16" s="149" t="e">
        <v>#REF!</v>
      </c>
      <c r="V16" s="149" t="e">
        <v>#REF!</v>
      </c>
      <c r="W16" s="149" t="e">
        <v>#REF!</v>
      </c>
      <c r="X16" s="149" t="e">
        <v>#REF!</v>
      </c>
      <c r="Y16" s="149" t="e">
        <v>#REF!</v>
      </c>
      <c r="Z16" s="149" t="e">
        <v>#REF!</v>
      </c>
      <c r="AA16" s="149" t="e">
        <v>#REF!</v>
      </c>
    </row>
    <row r="17" spans="1:27" s="31" customFormat="1" ht="12.95" customHeight="1" thickBot="1" x14ac:dyDescent="0.25">
      <c r="A17" s="105" t="s">
        <v>5</v>
      </c>
      <c r="B17" s="59"/>
      <c r="C17" s="129" t="e">
        <v>#REF!</v>
      </c>
      <c r="D17" s="83" t="e">
        <v>#REF!</v>
      </c>
      <c r="E17" s="129" t="e">
        <v>#REF!</v>
      </c>
      <c r="F17" s="116" t="e">
        <v>#REF!</v>
      </c>
      <c r="G17" s="84" t="e">
        <v>#REF!</v>
      </c>
      <c r="H17" s="84"/>
      <c r="I17" s="62"/>
      <c r="J17" s="129" t="e">
        <v>#REF!</v>
      </c>
      <c r="K17" s="83" t="e">
        <v>#REF!</v>
      </c>
      <c r="L17" s="129" t="e">
        <v>#REF!</v>
      </c>
      <c r="M17" s="116" t="e">
        <v>#REF!</v>
      </c>
      <c r="N17" s="84" t="e">
        <v>#REF!</v>
      </c>
      <c r="O17" s="84"/>
      <c r="P17" s="149" t="e">
        <v>#REF!</v>
      </c>
      <c r="Q17" s="149" t="e">
        <v>#REF!</v>
      </c>
      <c r="R17" s="149" t="e">
        <v>#REF!</v>
      </c>
      <c r="S17" s="149" t="e">
        <v>#REF!</v>
      </c>
      <c r="T17" s="149" t="e">
        <v>#REF!</v>
      </c>
      <c r="U17" s="149" t="e">
        <v>#REF!</v>
      </c>
      <c r="V17" s="149" t="e">
        <v>#REF!</v>
      </c>
      <c r="W17" s="149" t="e">
        <v>#REF!</v>
      </c>
      <c r="X17" s="149" t="e">
        <v>#REF!</v>
      </c>
      <c r="Y17" s="149" t="e">
        <v>#REF!</v>
      </c>
      <c r="Z17" s="149" t="e">
        <v>#REF!</v>
      </c>
      <c r="AA17" s="149" t="e">
        <v>#REF!</v>
      </c>
    </row>
    <row r="18" spans="1:27" s="31" customFormat="1" ht="11.1" customHeight="1" x14ac:dyDescent="0.2">
      <c r="A18" s="106"/>
      <c r="B18" s="41"/>
      <c r="C18" s="85"/>
      <c r="D18" s="18"/>
      <c r="E18" s="85"/>
      <c r="F18" s="19"/>
      <c r="G18" s="86"/>
      <c r="H18" s="86"/>
      <c r="I18" s="41"/>
      <c r="J18" s="77"/>
      <c r="K18" s="57"/>
      <c r="L18" s="77"/>
      <c r="M18" s="78"/>
      <c r="N18" s="79"/>
      <c r="O18" s="79"/>
      <c r="P18" s="149" t="e">
        <v>#REF!</v>
      </c>
      <c r="Q18" s="149" t="e">
        <v>#REF!</v>
      </c>
      <c r="R18" s="149" t="e">
        <v>#REF!</v>
      </c>
      <c r="S18" s="149" t="e">
        <v>#REF!</v>
      </c>
      <c r="T18" s="149" t="e">
        <v>#REF!</v>
      </c>
      <c r="U18" s="149" t="e">
        <v>#REF!</v>
      </c>
      <c r="V18" s="149" t="e">
        <v>#REF!</v>
      </c>
      <c r="W18" s="149" t="e">
        <v>#REF!</v>
      </c>
      <c r="X18" s="149" t="e">
        <v>#REF!</v>
      </c>
      <c r="Y18" s="149" t="e">
        <v>#REF!</v>
      </c>
      <c r="Z18" s="149" t="e">
        <v>#REF!</v>
      </c>
      <c r="AA18" s="149" t="e">
        <v>#REF!</v>
      </c>
    </row>
    <row r="19" spans="1:27" s="31" customFormat="1" ht="15" customHeight="1" x14ac:dyDescent="0.2">
      <c r="A19" s="73" t="s">
        <v>13</v>
      </c>
      <c r="B19" s="25"/>
      <c r="C19" s="75"/>
      <c r="D19" s="75"/>
      <c r="E19" s="75"/>
      <c r="F19" s="58"/>
      <c r="G19" s="58"/>
      <c r="H19" s="58"/>
      <c r="I19" s="45"/>
      <c r="J19" s="80"/>
      <c r="K19" s="80"/>
      <c r="L19" s="81"/>
      <c r="M19" s="82"/>
      <c r="N19" s="82"/>
      <c r="O19" s="82"/>
      <c r="P19" s="149" t="e">
        <v>#REF!</v>
      </c>
      <c r="Q19" s="149" t="e">
        <v>#REF!</v>
      </c>
      <c r="R19" s="149" t="e">
        <v>#REF!</v>
      </c>
      <c r="S19" s="149" t="e">
        <v>#REF!</v>
      </c>
      <c r="T19" s="149" t="e">
        <v>#REF!</v>
      </c>
      <c r="U19" s="149" t="e">
        <v>#REF!</v>
      </c>
      <c r="V19" s="149" t="e">
        <v>#REF!</v>
      </c>
      <c r="W19" s="149" t="e">
        <v>#REF!</v>
      </c>
      <c r="X19" s="149" t="e">
        <v>#REF!</v>
      </c>
      <c r="Y19" s="149" t="e">
        <v>#REF!</v>
      </c>
      <c r="Z19" s="149" t="e">
        <v>#REF!</v>
      </c>
      <c r="AA19" s="149" t="e">
        <v>#REF!</v>
      </c>
    </row>
    <row r="20" spans="1:27" s="31" customFormat="1" ht="12.95" customHeight="1" x14ac:dyDescent="0.2">
      <c r="A20" s="115" t="s">
        <v>14</v>
      </c>
      <c r="B20" s="63"/>
      <c r="C20" s="140" t="e">
        <v>#REF!</v>
      </c>
      <c r="D20" s="141"/>
      <c r="E20" s="140" t="e">
        <v>#REF!</v>
      </c>
      <c r="F20" s="88"/>
      <c r="G20" s="142" t="e">
        <v>#REF!</v>
      </c>
      <c r="H20" s="142"/>
      <c r="I20" s="64"/>
      <c r="J20" s="90" t="e">
        <v>#REF!</v>
      </c>
      <c r="K20" s="110"/>
      <c r="L20" s="90" t="e">
        <v>#REF!</v>
      </c>
      <c r="M20" s="87"/>
      <c r="N20" s="92" t="e">
        <v>#REF!</v>
      </c>
      <c r="O20" s="111"/>
      <c r="P20" s="149" t="e">
        <v>#REF!</v>
      </c>
      <c r="Q20" s="149" t="e">
        <v>#REF!</v>
      </c>
      <c r="R20" s="149" t="e">
        <v>#REF!</v>
      </c>
      <c r="S20" s="149" t="e">
        <v>#REF!</v>
      </c>
      <c r="T20" s="149" t="e">
        <v>#REF!</v>
      </c>
      <c r="U20" s="149" t="e">
        <v>#REF!</v>
      </c>
      <c r="V20" s="149" t="e">
        <v>#REF!</v>
      </c>
      <c r="W20" s="149" t="e">
        <v>#REF!</v>
      </c>
      <c r="X20" s="149" t="e">
        <v>#REF!</v>
      </c>
      <c r="Y20" s="149" t="e">
        <v>#REF!</v>
      </c>
      <c r="Z20" s="149" t="e">
        <v>#REF!</v>
      </c>
      <c r="AA20" s="149" t="e">
        <v>#REF!</v>
      </c>
    </row>
    <row r="21" spans="1:27" s="31" customFormat="1" ht="12.95" customHeight="1" x14ac:dyDescent="0.2">
      <c r="A21" s="48" t="s">
        <v>18</v>
      </c>
      <c r="B21" s="65"/>
      <c r="C21" s="117"/>
      <c r="D21" s="88"/>
      <c r="E21" s="117"/>
      <c r="F21" s="88"/>
      <c r="G21" s="89">
        <v>13.537117903930129</v>
      </c>
      <c r="H21" s="89"/>
      <c r="I21" s="42"/>
      <c r="J21" s="118"/>
      <c r="K21" s="118"/>
      <c r="L21" s="118"/>
      <c r="M21" s="118"/>
      <c r="N21" s="118"/>
      <c r="O21" s="118"/>
      <c r="P21" s="149" t="e">
        <v>#REF!</v>
      </c>
      <c r="Q21" s="149" t="e">
        <v>#REF!</v>
      </c>
      <c r="R21" s="149" t="e">
        <v>#REF!</v>
      </c>
      <c r="S21" s="149" t="e">
        <v>#REF!</v>
      </c>
      <c r="T21" s="149" t="e">
        <v>#REF!</v>
      </c>
      <c r="U21" s="149" t="e">
        <v>#REF!</v>
      </c>
      <c r="V21" s="149" t="e">
        <v>#REF!</v>
      </c>
      <c r="W21" s="149" t="e">
        <v>#REF!</v>
      </c>
      <c r="X21" s="149" t="e">
        <v>#REF!</v>
      </c>
      <c r="Y21" s="149" t="e">
        <v>#REF!</v>
      </c>
      <c r="Z21" s="149" t="e">
        <v>#REF!</v>
      </c>
      <c r="AA21" s="149" t="e">
        <v>#REF!</v>
      </c>
    </row>
    <row r="22" spans="1:27" s="31" customFormat="1" ht="12.95" customHeight="1" x14ac:dyDescent="0.2">
      <c r="A22" s="112" t="s">
        <v>24</v>
      </c>
      <c r="B22" s="65"/>
      <c r="C22" s="90" t="e">
        <v>#REF!</v>
      </c>
      <c r="D22" s="91"/>
      <c r="E22" s="90" t="e">
        <v>#REF!</v>
      </c>
      <c r="F22" s="91"/>
      <c r="G22" s="92" t="e">
        <v>#REF!</v>
      </c>
      <c r="H22" s="92"/>
      <c r="I22" s="42"/>
      <c r="J22" s="136"/>
      <c r="K22" s="88"/>
      <c r="L22" s="136"/>
      <c r="M22" s="88"/>
      <c r="N22" s="94"/>
      <c r="O22" s="94"/>
      <c r="P22" s="149" t="e">
        <v>#REF!</v>
      </c>
      <c r="Q22" s="149" t="e">
        <v>#REF!</v>
      </c>
      <c r="R22" s="149" t="e">
        <v>#REF!</v>
      </c>
      <c r="S22" s="149" t="e">
        <v>#REF!</v>
      </c>
      <c r="T22" s="149" t="e">
        <v>#REF!</v>
      </c>
      <c r="U22" s="149" t="e">
        <v>#REF!</v>
      </c>
      <c r="V22" s="149" t="e">
        <v>#REF!</v>
      </c>
      <c r="W22" s="149" t="e">
        <v>#REF!</v>
      </c>
      <c r="X22" s="149" t="e">
        <v>#REF!</v>
      </c>
      <c r="Y22" s="149" t="e">
        <v>#REF!</v>
      </c>
      <c r="Z22" s="149" t="e">
        <v>#REF!</v>
      </c>
      <c r="AA22" s="149" t="e">
        <v>#REF!</v>
      </c>
    </row>
    <row r="23" spans="1:27" s="31" customFormat="1" x14ac:dyDescent="0.2">
      <c r="A23" s="113" t="s">
        <v>22</v>
      </c>
      <c r="B23" s="65"/>
      <c r="C23" s="131" t="e">
        <v>#REF!</v>
      </c>
      <c r="D23" s="93"/>
      <c r="E23" s="131" t="e">
        <v>#REF!</v>
      </c>
      <c r="F23" s="93"/>
      <c r="G23" s="94" t="e">
        <v>#REF!</v>
      </c>
      <c r="H23" s="94"/>
      <c r="I23" s="42"/>
      <c r="J23" s="131"/>
      <c r="K23" s="93"/>
      <c r="L23" s="131"/>
      <c r="M23" s="93"/>
      <c r="N23" s="94"/>
      <c r="O23" s="94"/>
      <c r="P23" s="149" t="e">
        <v>#REF!</v>
      </c>
      <c r="Q23" s="149" t="e">
        <v>#REF!</v>
      </c>
      <c r="R23" s="149" t="e">
        <v>#REF!</v>
      </c>
      <c r="S23" s="149" t="e">
        <v>#REF!</v>
      </c>
      <c r="T23" s="149" t="e">
        <v>#REF!</v>
      </c>
      <c r="U23" s="149" t="e">
        <v>#REF!</v>
      </c>
      <c r="V23" s="149" t="e">
        <v>#REF!</v>
      </c>
      <c r="W23" s="149" t="e">
        <v>#REF!</v>
      </c>
      <c r="X23" s="149" t="e">
        <v>#REF!</v>
      </c>
      <c r="Y23" s="149" t="e">
        <v>#REF!</v>
      </c>
      <c r="Z23" s="149" t="e">
        <v>#REF!</v>
      </c>
      <c r="AA23" s="149" t="e">
        <v>#REF!</v>
      </c>
    </row>
    <row r="24" spans="1:27" s="31" customFormat="1" ht="12.95" customHeight="1" x14ac:dyDescent="0.2">
      <c r="A24" s="112" t="s">
        <v>23</v>
      </c>
      <c r="B24" s="65"/>
      <c r="C24" s="90" t="e">
        <v>#REF!</v>
      </c>
      <c r="D24" s="91"/>
      <c r="E24" s="90" t="e">
        <v>#REF!</v>
      </c>
      <c r="F24" s="91"/>
      <c r="G24" s="92" t="e">
        <v>#REF!</v>
      </c>
      <c r="H24" s="92"/>
      <c r="I24" s="64"/>
      <c r="J24" s="136"/>
      <c r="K24" s="88"/>
      <c r="L24" s="136"/>
      <c r="M24" s="88"/>
      <c r="N24" s="94"/>
      <c r="O24" s="94"/>
      <c r="P24" s="149" t="e">
        <v>#REF!</v>
      </c>
      <c r="Q24" s="149" t="e">
        <v>#REF!</v>
      </c>
      <c r="R24" s="149" t="e">
        <v>#REF!</v>
      </c>
      <c r="S24" s="149" t="e">
        <v>#REF!</v>
      </c>
      <c r="T24" s="149" t="e">
        <v>#REF!</v>
      </c>
      <c r="U24" s="149" t="e">
        <v>#REF!</v>
      </c>
      <c r="V24" s="149" t="e">
        <v>#REF!</v>
      </c>
      <c r="W24" s="149" t="e">
        <v>#REF!</v>
      </c>
      <c r="X24" s="149" t="e">
        <v>#REF!</v>
      </c>
      <c r="Y24" s="149" t="e">
        <v>#REF!</v>
      </c>
      <c r="Z24" s="149" t="e">
        <v>#REF!</v>
      </c>
      <c r="AA24" s="149" t="e">
        <v>#REF!</v>
      </c>
    </row>
    <row r="25" spans="1:27" s="31" customFormat="1" ht="12.95" customHeight="1" x14ac:dyDescent="0.2">
      <c r="A25" s="48"/>
      <c r="B25" s="65"/>
      <c r="C25" s="131"/>
      <c r="D25" s="95"/>
      <c r="E25" s="131"/>
      <c r="F25" s="96"/>
      <c r="G25" s="47"/>
      <c r="H25" s="47"/>
      <c r="I25" s="64"/>
      <c r="J25" s="118"/>
      <c r="K25" s="118"/>
      <c r="L25" s="118"/>
      <c r="M25" s="118"/>
      <c r="N25" s="118"/>
      <c r="O25" s="118"/>
      <c r="P25" s="149" t="e">
        <v>#REF!</v>
      </c>
      <c r="Q25" s="149" t="e">
        <v>#REF!</v>
      </c>
      <c r="R25" s="149" t="e">
        <v>#REF!</v>
      </c>
      <c r="S25" s="149" t="e">
        <v>#REF!</v>
      </c>
      <c r="T25" s="149" t="e">
        <v>#REF!</v>
      </c>
      <c r="U25" s="149" t="e">
        <v>#REF!</v>
      </c>
      <c r="V25" s="149" t="e">
        <v>#REF!</v>
      </c>
      <c r="W25" s="149" t="e">
        <v>#REF!</v>
      </c>
      <c r="X25" s="149" t="e">
        <v>#REF!</v>
      </c>
      <c r="Y25" s="149" t="e">
        <v>#REF!</v>
      </c>
      <c r="Z25" s="149" t="e">
        <v>#REF!</v>
      </c>
      <c r="AA25" s="149" t="e">
        <v>#REF!</v>
      </c>
    </row>
    <row r="26" spans="1:27" s="31" customFormat="1" ht="12.95" customHeight="1" x14ac:dyDescent="0.2">
      <c r="A26" s="107" t="s">
        <v>40</v>
      </c>
      <c r="B26" s="63"/>
      <c r="C26" s="135"/>
      <c r="D26" s="95"/>
      <c r="E26" s="135"/>
      <c r="F26" s="95"/>
      <c r="G26" s="93"/>
      <c r="H26" s="93"/>
      <c r="I26" s="64"/>
      <c r="J26" s="118"/>
      <c r="K26" s="118"/>
      <c r="L26" s="118"/>
      <c r="M26" s="118"/>
      <c r="N26" s="118"/>
      <c r="O26" s="118"/>
      <c r="P26" s="149" t="e">
        <v>#REF!</v>
      </c>
      <c r="Q26" s="149" t="e">
        <v>#REF!</v>
      </c>
      <c r="R26" s="149" t="e">
        <v>#REF!</v>
      </c>
      <c r="S26" s="149" t="e">
        <v>#REF!</v>
      </c>
      <c r="T26" s="149" t="e">
        <v>#REF!</v>
      </c>
      <c r="U26" s="149" t="e">
        <v>#REF!</v>
      </c>
      <c r="V26" s="149" t="e">
        <v>#REF!</v>
      </c>
      <c r="W26" s="149" t="e">
        <v>#REF!</v>
      </c>
      <c r="X26" s="149" t="e">
        <v>#REF!</v>
      </c>
      <c r="Y26" s="149" t="e">
        <v>#REF!</v>
      </c>
      <c r="Z26" s="149" t="e">
        <v>#REF!</v>
      </c>
      <c r="AA26" s="149" t="e">
        <v>#REF!</v>
      </c>
    </row>
    <row r="27" spans="1:27" s="31" customFormat="1" ht="12.95" customHeight="1" x14ac:dyDescent="0.2">
      <c r="A27" s="112" t="s">
        <v>34</v>
      </c>
      <c r="B27" s="63"/>
      <c r="C27" s="14" t="e">
        <v>#REF!</v>
      </c>
      <c r="D27" s="12"/>
      <c r="E27" s="14" t="e">
        <v>#REF!</v>
      </c>
      <c r="F27" s="12"/>
      <c r="G27" s="12" t="e">
        <v>#REF!</v>
      </c>
      <c r="H27" s="12"/>
      <c r="I27" s="64"/>
      <c r="J27" s="14" t="e">
        <v>#REF!</v>
      </c>
      <c r="K27" s="12"/>
      <c r="L27" s="14" t="e">
        <v>#REF!</v>
      </c>
      <c r="M27" s="12"/>
      <c r="N27" s="12" t="e">
        <v>#REF!</v>
      </c>
      <c r="O27" s="12"/>
      <c r="P27" s="149" t="e">
        <v>#REF!</v>
      </c>
      <c r="Q27" s="149" t="e">
        <v>#REF!</v>
      </c>
      <c r="R27" s="149" t="e">
        <v>#REF!</v>
      </c>
      <c r="S27" s="149" t="e">
        <v>#REF!</v>
      </c>
      <c r="T27" s="149" t="e">
        <v>#REF!</v>
      </c>
      <c r="U27" s="149" t="e">
        <v>#REF!</v>
      </c>
      <c r="V27" s="149" t="e">
        <v>#REF!</v>
      </c>
      <c r="W27" s="149" t="e">
        <v>#REF!</v>
      </c>
      <c r="X27" s="149" t="e">
        <v>#REF!</v>
      </c>
      <c r="Y27" s="149" t="e">
        <v>#REF!</v>
      </c>
      <c r="Z27" s="149" t="e">
        <v>#REF!</v>
      </c>
      <c r="AA27" s="149" t="e">
        <v>#REF!</v>
      </c>
    </row>
    <row r="28" spans="1:27" s="31" customFormat="1" ht="12.95" customHeight="1" x14ac:dyDescent="0.2">
      <c r="A28" s="113" t="s">
        <v>36</v>
      </c>
      <c r="B28" s="65"/>
      <c r="C28" s="132" t="e">
        <v>#REF!</v>
      </c>
      <c r="D28" s="47"/>
      <c r="E28" s="132" t="e">
        <v>#REF!</v>
      </c>
      <c r="F28" s="47"/>
      <c r="G28" s="47" t="e">
        <v>#REF!</v>
      </c>
      <c r="H28" s="47"/>
      <c r="I28" s="64"/>
      <c r="J28" s="132" t="e">
        <v>#REF!</v>
      </c>
      <c r="K28" s="47"/>
      <c r="L28" s="132" t="e">
        <v>#REF!</v>
      </c>
      <c r="M28" s="47"/>
      <c r="N28" s="47" t="e">
        <v>#REF!</v>
      </c>
      <c r="O28" s="47"/>
      <c r="P28" s="149" t="e">
        <v>#REF!</v>
      </c>
      <c r="Q28" s="149" t="e">
        <v>#REF!</v>
      </c>
      <c r="R28" s="149" t="e">
        <v>#REF!</v>
      </c>
      <c r="S28" s="149" t="e">
        <v>#REF!</v>
      </c>
      <c r="T28" s="149" t="e">
        <v>#REF!</v>
      </c>
      <c r="U28" s="149" t="e">
        <v>#REF!</v>
      </c>
      <c r="V28" s="149" t="e">
        <v>#REF!</v>
      </c>
      <c r="W28" s="149" t="e">
        <v>#REF!</v>
      </c>
      <c r="X28" s="149" t="e">
        <v>#REF!</v>
      </c>
      <c r="Y28" s="149" t="e">
        <v>#REF!</v>
      </c>
      <c r="Z28" s="149" t="e">
        <v>#REF!</v>
      </c>
      <c r="AA28" s="149" t="e">
        <v>#REF!</v>
      </c>
    </row>
    <row r="29" spans="1:27" s="31" customFormat="1" ht="12.95" customHeight="1" thickBot="1" x14ac:dyDescent="0.25">
      <c r="A29" s="114" t="s">
        <v>35</v>
      </c>
      <c r="B29" s="74"/>
      <c r="C29" s="133" t="e">
        <v>#REF!</v>
      </c>
      <c r="D29" s="24"/>
      <c r="E29" s="133" t="e">
        <v>#REF!</v>
      </c>
      <c r="F29" s="24"/>
      <c r="G29" s="24" t="e">
        <v>#REF!</v>
      </c>
      <c r="H29" s="12"/>
      <c r="I29" s="64"/>
      <c r="J29" s="133" t="e">
        <v>#REF!</v>
      </c>
      <c r="K29" s="24"/>
      <c r="L29" s="133" t="e">
        <v>#REF!</v>
      </c>
      <c r="M29" s="24"/>
      <c r="N29" s="24" t="e">
        <v>#REF!</v>
      </c>
      <c r="O29" s="12"/>
      <c r="P29" s="149" t="e">
        <v>#REF!</v>
      </c>
      <c r="Q29" s="149" t="e">
        <v>#REF!</v>
      </c>
      <c r="R29" s="149" t="e">
        <v>#REF!</v>
      </c>
      <c r="S29" s="149" t="e">
        <v>#REF!</v>
      </c>
      <c r="T29" s="149" t="e">
        <v>#REF!</v>
      </c>
      <c r="U29" s="149" t="e">
        <v>#REF!</v>
      </c>
      <c r="V29" s="149" t="e">
        <v>#REF!</v>
      </c>
      <c r="W29" s="149" t="e">
        <v>#REF!</v>
      </c>
      <c r="X29" s="149" t="e">
        <v>#REF!</v>
      </c>
      <c r="Y29" s="149" t="e">
        <v>#REF!</v>
      </c>
      <c r="Z29" s="149" t="e">
        <v>#REF!</v>
      </c>
      <c r="AA29" s="149" t="e">
        <v>#REF!</v>
      </c>
    </row>
    <row r="30" spans="1:27" s="43" customFormat="1" ht="11.1" customHeight="1" x14ac:dyDescent="0.2">
      <c r="A30" s="48"/>
      <c r="B30" s="31"/>
      <c r="C30" s="30"/>
      <c r="D30" s="30"/>
      <c r="E30" s="45"/>
      <c r="F30" s="45"/>
      <c r="G30" s="45"/>
      <c r="H30" s="45"/>
      <c r="I30" s="45"/>
      <c r="J30" s="118"/>
      <c r="K30" s="118"/>
      <c r="L30" s="118"/>
      <c r="M30" s="118"/>
      <c r="N30" s="118"/>
      <c r="O30" s="118"/>
      <c r="P30" s="42"/>
      <c r="Q30" s="42"/>
      <c r="R30" s="42"/>
    </row>
    <row r="31" spans="1:27" s="31" customFormat="1" ht="11.1" customHeight="1" x14ac:dyDescent="0.2">
      <c r="A31" s="108"/>
      <c r="B31" s="66"/>
      <c r="C31" s="66"/>
      <c r="D31" s="66"/>
      <c r="E31" s="66"/>
      <c r="F31" s="66"/>
      <c r="G31" s="66"/>
      <c r="H31" s="66"/>
      <c r="I31" s="66"/>
      <c r="J31" s="66"/>
      <c r="K31" s="66"/>
      <c r="L31" s="66"/>
      <c r="M31" s="66"/>
      <c r="N31" s="66"/>
      <c r="O31" s="66"/>
      <c r="P31" s="66"/>
    </row>
    <row r="32" spans="1:27" s="31" customFormat="1" ht="14.25" customHeight="1" x14ac:dyDescent="0.2">
      <c r="A32" s="751" t="s">
        <v>44</v>
      </c>
      <c r="B32" s="751"/>
      <c r="C32" s="751"/>
      <c r="D32" s="751"/>
      <c r="E32" s="751"/>
      <c r="F32" s="751"/>
      <c r="G32" s="751"/>
      <c r="H32" s="751"/>
      <c r="I32" s="751"/>
      <c r="J32" s="751"/>
      <c r="K32" s="751"/>
      <c r="L32" s="751"/>
      <c r="M32" s="751"/>
      <c r="N32" s="751"/>
      <c r="O32" s="146"/>
    </row>
    <row r="33" spans="1:19" s="31" customFormat="1" ht="11.1" customHeight="1" x14ac:dyDescent="0.2">
      <c r="A33" s="749" t="s">
        <v>41</v>
      </c>
      <c r="B33" s="749"/>
      <c r="C33" s="749"/>
      <c r="D33" s="749"/>
      <c r="E33" s="749"/>
      <c r="F33" s="749"/>
      <c r="G33" s="749"/>
      <c r="H33" s="749"/>
      <c r="I33" s="749"/>
      <c r="J33" s="749"/>
      <c r="K33" s="749"/>
      <c r="L33" s="749"/>
      <c r="M33" s="749"/>
      <c r="N33" s="749"/>
    </row>
    <row r="34" spans="1:19" s="31" customFormat="1" ht="11.1" customHeight="1" x14ac:dyDescent="0.2">
      <c r="A34" s="109"/>
      <c r="B34" s="68"/>
      <c r="C34" s="68"/>
      <c r="D34" s="68"/>
      <c r="E34" s="68"/>
      <c r="F34" s="68"/>
      <c r="G34" s="68"/>
      <c r="H34" s="68"/>
      <c r="I34" s="68"/>
      <c r="J34" s="68"/>
      <c r="K34" s="68"/>
      <c r="L34" s="68"/>
      <c r="M34" s="68"/>
      <c r="N34" s="68"/>
      <c r="O34" s="68"/>
      <c r="P34" s="150" t="e">
        <f>+SUM(C10:C12)</f>
        <v>#REF!</v>
      </c>
      <c r="Q34" s="151"/>
      <c r="R34" s="150" t="e">
        <f>+SUM(E10:E12)</f>
        <v>#REF!</v>
      </c>
      <c r="S34" s="152" t="e">
        <f>+P34/R34-1</f>
        <v>#REF!</v>
      </c>
    </row>
    <row r="35" spans="1:19" s="31" customFormat="1" ht="11.1" customHeight="1" x14ac:dyDescent="0.2">
      <c r="A35" s="50"/>
      <c r="B35" s="46"/>
      <c r="C35" s="46"/>
      <c r="D35" s="46"/>
      <c r="E35" s="46"/>
      <c r="F35" s="46"/>
      <c r="G35" s="46"/>
      <c r="H35" s="46"/>
      <c r="I35" s="46"/>
      <c r="J35" s="46"/>
      <c r="K35" s="46"/>
      <c r="L35" s="46"/>
      <c r="M35" s="46"/>
      <c r="N35" s="46"/>
      <c r="O35" s="46"/>
    </row>
    <row r="36" spans="1:19" x14ac:dyDescent="0.2">
      <c r="J36" s="60"/>
      <c r="K36" s="36"/>
    </row>
    <row r="37" spans="1:19" x14ac:dyDescent="0.2">
      <c r="M37" s="61"/>
      <c r="N37" s="61"/>
      <c r="O37" s="61"/>
    </row>
  </sheetData>
  <mergeCells count="7">
    <mergeCell ref="A1:N1"/>
    <mergeCell ref="A2:N2"/>
    <mergeCell ref="A33:N33"/>
    <mergeCell ref="A3:O3"/>
    <mergeCell ref="A32:N32"/>
    <mergeCell ref="J5:N5"/>
    <mergeCell ref="C5:G5"/>
  </mergeCells>
  <printOptions horizontalCentered="1"/>
  <pageMargins left="0.43307086614173229" right="0.31496062992125984" top="0.78740157480314965" bottom="0.23622047244094491" header="0" footer="0"/>
  <pageSetup scale="44" orientation="portrait" horizontalDpi="300" verticalDpi="300" r:id="rId1"/>
  <headerFooter alignWithMargins="0">
    <oddFooter>&amp;L_x000D_&amp;1#&amp;"Aptos"&amp;14&amp;K000000 Interna</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P57"/>
  <sheetViews>
    <sheetView showGridLines="0" zoomScale="132" zoomScaleNormal="100" zoomScaleSheetLayoutView="100" workbookViewId="0">
      <selection activeCell="K17" sqref="K17"/>
    </sheetView>
  </sheetViews>
  <sheetFormatPr baseColWidth="10" defaultColWidth="9.85546875" defaultRowHeight="15.75" x14ac:dyDescent="0.2"/>
  <cols>
    <col min="1" max="1" width="42" style="28" customWidth="1"/>
    <col min="2" max="2" width="1.7109375" style="28" customWidth="1"/>
    <col min="3" max="6" width="7.7109375" style="56" customWidth="1"/>
    <col min="7" max="7" width="11.140625" style="56" customWidth="1"/>
    <col min="8" max="8" width="12.5703125" style="56" customWidth="1"/>
    <col min="9" max="9" width="2.7109375" style="28" customWidth="1"/>
    <col min="10" max="13" width="8.7109375" style="28" customWidth="1"/>
    <col min="14" max="14" width="11.140625" style="28" customWidth="1"/>
    <col min="15" max="15" width="12.5703125" style="28" customWidth="1"/>
    <col min="16" max="16384" width="9.85546875" style="28"/>
  </cols>
  <sheetData>
    <row r="1" spans="1:16" s="3" customFormat="1" ht="12" customHeight="1" x14ac:dyDescent="0.2">
      <c r="A1" s="755" t="s">
        <v>101</v>
      </c>
      <c r="B1" s="755"/>
      <c r="C1" s="755"/>
      <c r="D1" s="755"/>
      <c r="E1" s="755"/>
      <c r="F1" s="755"/>
      <c r="G1" s="755"/>
      <c r="H1" s="755"/>
      <c r="I1" s="755"/>
      <c r="J1" s="755"/>
      <c r="K1" s="755"/>
      <c r="L1" s="755"/>
      <c r="M1" s="755"/>
      <c r="N1" s="755"/>
      <c r="O1" s="755"/>
    </row>
    <row r="2" spans="1:16" s="3" customFormat="1" ht="15.75" customHeight="1" x14ac:dyDescent="0.3">
      <c r="A2" s="755" t="s">
        <v>114</v>
      </c>
      <c r="B2" s="755"/>
      <c r="C2" s="755"/>
      <c r="D2" s="755"/>
      <c r="E2" s="755"/>
      <c r="F2" s="755"/>
      <c r="G2" s="755"/>
      <c r="H2" s="755"/>
      <c r="I2" s="755"/>
      <c r="J2" s="755"/>
      <c r="K2" s="755"/>
      <c r="L2" s="755"/>
      <c r="M2" s="755"/>
      <c r="N2" s="755"/>
      <c r="O2" s="755"/>
      <c r="P2" s="679"/>
    </row>
    <row r="3" spans="1:16" s="3" customFormat="1" ht="11.1" customHeight="1" x14ac:dyDescent="0.2">
      <c r="A3" s="754" t="s">
        <v>116</v>
      </c>
      <c r="B3" s="754"/>
      <c r="C3" s="754"/>
      <c r="D3" s="754"/>
      <c r="E3" s="754"/>
      <c r="F3" s="754"/>
      <c r="G3" s="754"/>
      <c r="H3" s="754"/>
      <c r="I3" s="754"/>
      <c r="J3" s="754"/>
      <c r="K3" s="754"/>
      <c r="L3" s="754"/>
      <c r="M3" s="754"/>
      <c r="N3" s="754"/>
      <c r="O3" s="754"/>
      <c r="P3" s="685"/>
    </row>
    <row r="4" spans="1:16" s="3" customFormat="1" ht="10.5" customHeight="1" x14ac:dyDescent="0.2">
      <c r="A4" s="5"/>
      <c r="B4" s="2"/>
      <c r="C4" s="4"/>
      <c r="D4" s="4"/>
      <c r="E4" s="4"/>
      <c r="F4" s="4"/>
      <c r="G4" s="4"/>
      <c r="H4" s="4"/>
      <c r="J4" s="673"/>
      <c r="K4" s="673"/>
      <c r="L4" s="674"/>
    </row>
    <row r="5" spans="1:16" s="3" customFormat="1" ht="15" customHeight="1" x14ac:dyDescent="0.3">
      <c r="A5" s="6"/>
      <c r="B5" s="7"/>
      <c r="C5" s="753" t="s">
        <v>260</v>
      </c>
      <c r="D5" s="753"/>
      <c r="E5" s="753"/>
      <c r="F5" s="753"/>
      <c r="G5" s="753"/>
      <c r="H5" s="753"/>
      <c r="J5" s="753" t="s">
        <v>261</v>
      </c>
      <c r="K5" s="753"/>
      <c r="L5" s="753"/>
      <c r="M5" s="753"/>
      <c r="N5" s="753"/>
      <c r="O5" s="753"/>
    </row>
    <row r="6" spans="1:16" s="3" customFormat="1" ht="30.95" customHeight="1" x14ac:dyDescent="0.2">
      <c r="A6" s="20"/>
      <c r="B6" s="8"/>
      <c r="C6" s="456">
        <v>2025</v>
      </c>
      <c r="D6" s="456" t="s">
        <v>107</v>
      </c>
      <c r="E6" s="456">
        <v>2024</v>
      </c>
      <c r="F6" s="456" t="s">
        <v>107</v>
      </c>
      <c r="G6" s="457" t="s">
        <v>157</v>
      </c>
      <c r="H6" s="457" t="s">
        <v>217</v>
      </c>
      <c r="J6" s="456">
        <v>2025</v>
      </c>
      <c r="K6" s="456" t="s">
        <v>107</v>
      </c>
      <c r="L6" s="456">
        <v>2024</v>
      </c>
      <c r="M6" s="456" t="s">
        <v>107</v>
      </c>
      <c r="N6" s="457" t="s">
        <v>157</v>
      </c>
      <c r="O6" s="457" t="s">
        <v>217</v>
      </c>
    </row>
    <row r="7" spans="1:16" s="3" customFormat="1" ht="15" customHeight="1" x14ac:dyDescent="0.2">
      <c r="A7" s="355" t="s">
        <v>141</v>
      </c>
      <c r="B7" s="63"/>
      <c r="C7" s="356">
        <v>6192.7425170784327</v>
      </c>
      <c r="D7" s="476"/>
      <c r="E7" s="356">
        <v>6153.1586587322099</v>
      </c>
      <c r="F7" s="476"/>
      <c r="G7" s="479">
        <f t="shared" ref="G7:G20" si="0">+C7/E7-1</f>
        <v>6.4330956735607625E-3</v>
      </c>
      <c r="H7" s="275">
        <v>6.4330956735605405E-3</v>
      </c>
      <c r="J7" s="356">
        <v>18246.407858893785</v>
      </c>
      <c r="K7" s="476"/>
      <c r="L7" s="356">
        <v>18483.957390721553</v>
      </c>
      <c r="M7" s="476"/>
      <c r="N7" s="479">
        <f t="shared" ref="N7:N15" si="1">+J7/L7-1</f>
        <v>-1.2851659782932123E-2</v>
      </c>
      <c r="O7" s="275">
        <v>-1.2851659782932123E-2</v>
      </c>
    </row>
    <row r="8" spans="1:16" s="3" customFormat="1" ht="15" customHeight="1" x14ac:dyDescent="0.2">
      <c r="A8" s="480" t="s">
        <v>144</v>
      </c>
      <c r="B8" s="63"/>
      <c r="C8" s="482">
        <v>1035.0286316094812</v>
      </c>
      <c r="D8" s="481"/>
      <c r="E8" s="482">
        <v>1041.1115984288845</v>
      </c>
      <c r="F8" s="356"/>
      <c r="G8" s="483">
        <f t="shared" si="0"/>
        <v>-5.8427615527316679E-3</v>
      </c>
      <c r="H8" s="483">
        <v>-5.8427615527316679E-3</v>
      </c>
      <c r="J8" s="482">
        <v>3056.8075685587132</v>
      </c>
      <c r="K8" s="481"/>
      <c r="L8" s="482">
        <v>3145.5542003285982</v>
      </c>
      <c r="M8" s="356"/>
      <c r="N8" s="483">
        <f t="shared" si="1"/>
        <v>-2.8213353233784377E-2</v>
      </c>
      <c r="O8" s="483">
        <v>-2.8213353233784377E-2</v>
      </c>
    </row>
    <row r="9" spans="1:16" s="3" customFormat="1" ht="15" customHeight="1" thickBot="1" x14ac:dyDescent="0.25">
      <c r="A9" s="16" t="s">
        <v>76</v>
      </c>
      <c r="B9" s="63"/>
      <c r="C9" s="477">
        <v>67.308302330368321</v>
      </c>
      <c r="D9" s="357"/>
      <c r="E9" s="477">
        <v>64.929157269538777</v>
      </c>
      <c r="F9" s="478"/>
      <c r="G9" s="275">
        <f t="shared" si="0"/>
        <v>3.6642167569695294E-2</v>
      </c>
      <c r="H9" s="275"/>
      <c r="J9" s="477">
        <v>67.989200221199823</v>
      </c>
      <c r="K9" s="357"/>
      <c r="L9" s="477">
        <v>63.0002958740221</v>
      </c>
      <c r="M9" s="478"/>
      <c r="N9" s="275">
        <f t="shared" si="1"/>
        <v>7.9188585989401261E-2</v>
      </c>
      <c r="O9" s="275"/>
    </row>
    <row r="10" spans="1:16" s="3" customFormat="1" ht="15" customHeight="1" x14ac:dyDescent="0.2">
      <c r="A10" s="487" t="s">
        <v>118</v>
      </c>
      <c r="B10" s="63"/>
      <c r="C10" s="488">
        <v>71684.567689172793</v>
      </c>
      <c r="D10" s="489"/>
      <c r="E10" s="488">
        <v>69398.56996197578</v>
      </c>
      <c r="F10" s="489"/>
      <c r="G10" s="490">
        <f t="shared" si="0"/>
        <v>3.2940127274229569E-2</v>
      </c>
      <c r="H10" s="490"/>
      <c r="J10" s="488">
        <v>213642.21729095906</v>
      </c>
      <c r="K10" s="489"/>
      <c r="L10" s="488">
        <v>203341.54546416047</v>
      </c>
      <c r="M10" s="489"/>
      <c r="N10" s="490">
        <f t="shared" si="1"/>
        <v>5.0656995860268506E-2</v>
      </c>
      <c r="O10" s="490"/>
    </row>
    <row r="11" spans="1:16" s="3" customFormat="1" ht="15" customHeight="1" thickBot="1" x14ac:dyDescent="0.25">
      <c r="A11" s="460" t="s">
        <v>119</v>
      </c>
      <c r="B11" s="63"/>
      <c r="C11" s="459">
        <v>199.14916709633886</v>
      </c>
      <c r="D11" s="359"/>
      <c r="E11" s="459">
        <v>202.65098486784217</v>
      </c>
      <c r="F11" s="356"/>
      <c r="G11" s="275">
        <f t="shared" si="0"/>
        <v>-1.7280043192422712E-2</v>
      </c>
      <c r="H11" s="356"/>
      <c r="J11" s="459">
        <v>341.93759719109892</v>
      </c>
      <c r="K11" s="359"/>
      <c r="L11" s="459">
        <v>531.78954755091024</v>
      </c>
      <c r="M11" s="356"/>
      <c r="N11" s="275">
        <f t="shared" si="1"/>
        <v>-0.35700579530784415</v>
      </c>
      <c r="O11" s="356"/>
    </row>
    <row r="12" spans="1:16" s="3" customFormat="1" ht="15" customHeight="1" thickBot="1" x14ac:dyDescent="0.25">
      <c r="A12" s="355" t="s">
        <v>145</v>
      </c>
      <c r="B12" s="63"/>
      <c r="C12" s="485">
        <v>71883.716856269137</v>
      </c>
      <c r="D12" s="461">
        <f t="shared" ref="D12:D20" si="2">+C12/$C$12</f>
        <v>1</v>
      </c>
      <c r="E12" s="485">
        <v>69601.220946843619</v>
      </c>
      <c r="F12" s="461">
        <f t="shared" ref="F12:F20" si="3">+E12/$E$12</f>
        <v>1</v>
      </c>
      <c r="G12" s="461">
        <f t="shared" si="0"/>
        <v>3.2793906175420773E-2</v>
      </c>
      <c r="H12" s="486">
        <v>4.6553386940784813E-2</v>
      </c>
      <c r="J12" s="485">
        <v>213984.15488815017</v>
      </c>
      <c r="K12" s="461">
        <f t="shared" ref="K12:K20" si="4">J12/$J$12</f>
        <v>1</v>
      </c>
      <c r="L12" s="485">
        <v>203873.3350117114</v>
      </c>
      <c r="M12" s="461">
        <f t="shared" ref="M12:M20" si="5">+L12/$L$12</f>
        <v>1</v>
      </c>
      <c r="N12" s="461">
        <f t="shared" si="1"/>
        <v>4.959363555738161E-2</v>
      </c>
      <c r="O12" s="486">
        <v>5.7131369032612955E-2</v>
      </c>
    </row>
    <row r="13" spans="1:16" s="3" customFormat="1" ht="15" customHeight="1" thickBot="1" x14ac:dyDescent="0.25">
      <c r="A13" s="464" t="s">
        <v>120</v>
      </c>
      <c r="B13" s="63"/>
      <c r="C13" s="462">
        <v>39492.547634291863</v>
      </c>
      <c r="D13" s="461">
        <f t="shared" si="2"/>
        <v>0.5493949027880245</v>
      </c>
      <c r="E13" s="462">
        <v>37506.960136688387</v>
      </c>
      <c r="F13" s="461">
        <f t="shared" si="3"/>
        <v>0.5388836521321011</v>
      </c>
      <c r="G13" s="461">
        <f t="shared" si="0"/>
        <v>5.2939174232390585E-2</v>
      </c>
      <c r="H13" s="275"/>
      <c r="J13" s="462">
        <v>117134.21563115394</v>
      </c>
      <c r="K13" s="461">
        <f t="shared" si="4"/>
        <v>0.54739667847079687</v>
      </c>
      <c r="L13" s="462">
        <v>110987.14934488248</v>
      </c>
      <c r="M13" s="461">
        <f t="shared" si="5"/>
        <v>0.54439267076543818</v>
      </c>
      <c r="N13" s="461">
        <f t="shared" si="1"/>
        <v>5.5385387610686454E-2</v>
      </c>
      <c r="O13" s="275"/>
    </row>
    <row r="14" spans="1:16" s="48" customFormat="1" ht="15" customHeight="1" thickBot="1" x14ac:dyDescent="0.25">
      <c r="A14" s="500" t="s">
        <v>2</v>
      </c>
      <c r="B14" s="501"/>
      <c r="C14" s="484">
        <v>32391.169221977278</v>
      </c>
      <c r="D14" s="461">
        <f t="shared" si="2"/>
        <v>0.4506050972119755</v>
      </c>
      <c r="E14" s="484">
        <v>32094.260810155247</v>
      </c>
      <c r="F14" s="461">
        <f t="shared" si="3"/>
        <v>0.46111634786789907</v>
      </c>
      <c r="G14" s="486">
        <f t="shared" si="0"/>
        <v>9.2511372540502457E-3</v>
      </c>
      <c r="H14" s="538">
        <v>1.9981122347422442E-2</v>
      </c>
      <c r="J14" s="484">
        <v>96849.939256996193</v>
      </c>
      <c r="K14" s="461">
        <f t="shared" si="4"/>
        <v>0.45260332152920296</v>
      </c>
      <c r="L14" s="484">
        <v>92886.185666828882</v>
      </c>
      <c r="M14" s="461">
        <f t="shared" si="5"/>
        <v>0.45560732923456165</v>
      </c>
      <c r="N14" s="486">
        <f t="shared" si="1"/>
        <v>4.2673230273280849E-2</v>
      </c>
      <c r="O14" s="538">
        <v>4.6260872559483524E-2</v>
      </c>
    </row>
    <row r="15" spans="1:16" s="3" customFormat="1" ht="15" customHeight="1" x14ac:dyDescent="0.2">
      <c r="A15" s="487" t="s">
        <v>121</v>
      </c>
      <c r="B15" s="63"/>
      <c r="C15" s="488">
        <v>22355.521727925847</v>
      </c>
      <c r="D15" s="490">
        <f t="shared" si="2"/>
        <v>0.31099562885187915</v>
      </c>
      <c r="E15" s="488">
        <v>22424.761466811298</v>
      </c>
      <c r="F15" s="490">
        <f t="shared" si="3"/>
        <v>0.32218919670874324</v>
      </c>
      <c r="G15" s="490">
        <f t="shared" si="0"/>
        <v>-3.0876466172417016E-3</v>
      </c>
      <c r="H15" s="490"/>
      <c r="J15" s="488">
        <v>68171.633324246941</v>
      </c>
      <c r="K15" s="490">
        <f t="shared" si="4"/>
        <v>0.31858262290439382</v>
      </c>
      <c r="L15" s="488">
        <v>64076.260566311234</v>
      </c>
      <c r="M15" s="490">
        <f t="shared" si="5"/>
        <v>0.31429446407314821</v>
      </c>
      <c r="N15" s="490">
        <f t="shared" si="1"/>
        <v>6.391404120247457E-2</v>
      </c>
      <c r="O15" s="490"/>
    </row>
    <row r="16" spans="1:16" s="3" customFormat="1" ht="15" customHeight="1" x14ac:dyDescent="0.2">
      <c r="A16" s="491" t="s">
        <v>122</v>
      </c>
      <c r="B16" s="63"/>
      <c r="C16" s="492">
        <v>-158.96279788728307</v>
      </c>
      <c r="D16" s="483">
        <f t="shared" si="2"/>
        <v>-2.2113881257020667E-3</v>
      </c>
      <c r="E16" s="492">
        <v>75.990265147536263</v>
      </c>
      <c r="F16" s="483">
        <v>1.0917950017798126E-3</v>
      </c>
      <c r="G16" s="483" t="s">
        <v>77</v>
      </c>
      <c r="H16" s="483"/>
      <c r="J16" s="492">
        <v>-268.69728635613694</v>
      </c>
      <c r="K16" s="483">
        <f t="shared" si="4"/>
        <v>-1.2556877704173255E-3</v>
      </c>
      <c r="L16" s="492">
        <v>939.69196135551852</v>
      </c>
      <c r="M16" s="483">
        <v>4.6091950244574083E-3</v>
      </c>
      <c r="N16" s="483" t="s">
        <v>77</v>
      </c>
      <c r="O16" s="483"/>
    </row>
    <row r="17" spans="1:15" s="3" customFormat="1" ht="15" customHeight="1" thickBot="1" x14ac:dyDescent="0.25">
      <c r="A17" s="274" t="s">
        <v>146</v>
      </c>
      <c r="B17" s="63"/>
      <c r="C17" s="342">
        <v>-96.867622131037805</v>
      </c>
      <c r="D17" s="466">
        <v>-1.3475600089617483E-3</v>
      </c>
      <c r="E17" s="342">
        <v>-44.781421471740394</v>
      </c>
      <c r="F17" s="275">
        <v>-6.4339994130190915E-4</v>
      </c>
      <c r="G17" s="466">
        <f t="shared" si="0"/>
        <v>1.1631207529257805</v>
      </c>
      <c r="H17" s="466"/>
      <c r="J17" s="342">
        <v>-286.5330435261485</v>
      </c>
      <c r="K17" s="466">
        <v>-1.3390386016007576E-3</v>
      </c>
      <c r="L17" s="342">
        <v>-166.28360760249871</v>
      </c>
      <c r="M17" s="275">
        <v>-8.1562214888448569E-4</v>
      </c>
      <c r="N17" s="466">
        <f>+J17/L17-1</f>
        <v>0.72315869048924131</v>
      </c>
      <c r="O17" s="466"/>
    </row>
    <row r="18" spans="1:15" s="48" customFormat="1" ht="15" customHeight="1" thickBot="1" x14ac:dyDescent="0.25">
      <c r="A18" s="502" t="s">
        <v>177</v>
      </c>
      <c r="B18" s="42"/>
      <c r="C18" s="484">
        <v>10291.477914069756</v>
      </c>
      <c r="D18" s="275">
        <f t="shared" si="2"/>
        <v>0.14316841649476023</v>
      </c>
      <c r="E18" s="484">
        <v>9638.2904996681555</v>
      </c>
      <c r="F18" s="461">
        <f t="shared" si="3"/>
        <v>0.13847875609867799</v>
      </c>
      <c r="G18" s="275">
        <f t="shared" si="0"/>
        <v>6.7770048477381772E-2</v>
      </c>
      <c r="H18" s="486">
        <v>6.9966116127959888E-2</v>
      </c>
      <c r="J18" s="484">
        <v>29233.53626263154</v>
      </c>
      <c r="K18" s="275">
        <f t="shared" si="4"/>
        <v>0.13661542499682722</v>
      </c>
      <c r="L18" s="484">
        <v>28036.516746764639</v>
      </c>
      <c r="M18" s="461">
        <f t="shared" si="5"/>
        <v>0.13751929228584059</v>
      </c>
      <c r="N18" s="275">
        <f>+J18/L18-1</f>
        <v>4.269501545711929E-2</v>
      </c>
      <c r="O18" s="486">
        <v>2.8730665727791704E-2</v>
      </c>
    </row>
    <row r="19" spans="1:15" s="48" customFormat="1" ht="15" customHeight="1" x14ac:dyDescent="0.2">
      <c r="A19" s="493" t="s">
        <v>123</v>
      </c>
      <c r="B19" s="41"/>
      <c r="C19" s="488">
        <v>180.44941434482169</v>
      </c>
      <c r="D19" s="494">
        <f t="shared" si="2"/>
        <v>2.51029610371468E-3</v>
      </c>
      <c r="E19" s="488">
        <v>93.591052371408722</v>
      </c>
      <c r="F19" s="494">
        <f t="shared" si="3"/>
        <v>1.344675439571481E-3</v>
      </c>
      <c r="G19" s="490">
        <v>0.92806267022965394</v>
      </c>
      <c r="H19" s="479"/>
      <c r="J19" s="488">
        <v>305.39507255279273</v>
      </c>
      <c r="K19" s="494">
        <f t="shared" si="4"/>
        <v>1.4271854507751903E-3</v>
      </c>
      <c r="L19" s="488">
        <v>66.740351681931301</v>
      </c>
      <c r="M19" s="494">
        <f t="shared" si="5"/>
        <v>3.2736184787528704E-4</v>
      </c>
      <c r="N19" s="490">
        <f t="shared" ref="N19" si="6">+J19/L19-1</f>
        <v>3.5758684941942356</v>
      </c>
      <c r="O19" s="479"/>
    </row>
    <row r="20" spans="1:15" s="48" customFormat="1" ht="15" customHeight="1" thickBot="1" x14ac:dyDescent="0.25">
      <c r="A20" s="16" t="s">
        <v>176</v>
      </c>
      <c r="B20" s="63"/>
      <c r="C20" s="342">
        <v>-13.149827606948699</v>
      </c>
      <c r="D20" s="275">
        <f t="shared" si="2"/>
        <v>-1.8293193760753447E-4</v>
      </c>
      <c r="E20" s="342">
        <v>-132.801136356911</v>
      </c>
      <c r="F20" s="275">
        <f t="shared" si="3"/>
        <v>-1.9080288326886522E-3</v>
      </c>
      <c r="G20" s="483">
        <f t="shared" si="0"/>
        <v>-0.90098106109869613</v>
      </c>
      <c r="H20" s="275"/>
      <c r="J20" s="342">
        <v>-143.59237236357239</v>
      </c>
      <c r="K20" s="275">
        <f t="shared" si="4"/>
        <v>-6.7104207990833868E-4</v>
      </c>
      <c r="L20" s="342">
        <v>-74.692273958208602</v>
      </c>
      <c r="M20" s="275">
        <f t="shared" si="5"/>
        <v>-3.6636607702482496E-4</v>
      </c>
      <c r="N20" s="466">
        <f>+J20/L20-1</f>
        <v>0.92245281545336777</v>
      </c>
      <c r="O20" s="275"/>
    </row>
    <row r="21" spans="1:15" s="48" customFormat="1" ht="15" customHeight="1" x14ac:dyDescent="0.2">
      <c r="A21" s="495" t="s">
        <v>25</v>
      </c>
      <c r="B21" s="63"/>
      <c r="C21" s="488">
        <v>1941.566420112739</v>
      </c>
      <c r="D21" s="489"/>
      <c r="E21" s="488">
        <v>1908.6332014138495</v>
      </c>
      <c r="F21" s="490"/>
      <c r="G21" s="490">
        <f>+C21/E21-1</f>
        <v>1.7254870487683815E-2</v>
      </c>
      <c r="H21" s="489"/>
      <c r="J21" s="488">
        <v>5879.0586430503527</v>
      </c>
      <c r="K21" s="489"/>
      <c r="L21" s="488">
        <v>5580.4940194181954</v>
      </c>
      <c r="M21" s="490"/>
      <c r="N21" s="490">
        <f>+J21/L21-1</f>
        <v>5.350146825590274E-2</v>
      </c>
      <c r="O21" s="489"/>
    </row>
    <row r="22" spans="1:15" s="48" customFormat="1" ht="15" customHeight="1" thickBot="1" x14ac:dyDescent="0.25">
      <c r="A22" s="497" t="s">
        <v>39</v>
      </c>
      <c r="B22" s="361"/>
      <c r="C22" s="459">
        <v>619.5659305035108</v>
      </c>
      <c r="D22" s="275"/>
      <c r="E22" s="459">
        <v>849.99003337632507</v>
      </c>
      <c r="F22" s="275"/>
      <c r="G22" s="275">
        <f>+C22/E22-1</f>
        <v>-0.27109035850399932</v>
      </c>
      <c r="H22" s="275"/>
      <c r="J22" s="459">
        <v>1829.8875517731037</v>
      </c>
      <c r="K22" s="275"/>
      <c r="L22" s="459">
        <v>2165.3704009690609</v>
      </c>
      <c r="M22" s="275"/>
      <c r="N22" s="275">
        <f>+J22/L22-1</f>
        <v>-0.15493092962101063</v>
      </c>
      <c r="O22" s="275"/>
    </row>
    <row r="23" spans="1:15" s="3" customFormat="1" ht="15" customHeight="1" x14ac:dyDescent="0.2">
      <c r="A23" s="495" t="s">
        <v>37</v>
      </c>
      <c r="B23" s="361"/>
      <c r="C23" s="488">
        <v>1322.0004896092282</v>
      </c>
      <c r="D23" s="490"/>
      <c r="E23" s="488">
        <v>1058.6431680375247</v>
      </c>
      <c r="F23" s="490"/>
      <c r="G23" s="726">
        <f>+C23/E23-1</f>
        <v>0.24876873485133433</v>
      </c>
      <c r="H23" s="490"/>
      <c r="J23" s="488">
        <v>4049.1710912772496</v>
      </c>
      <c r="K23" s="490"/>
      <c r="L23" s="488">
        <v>3415.1236184491354</v>
      </c>
      <c r="M23" s="490"/>
      <c r="N23" s="490">
        <f>+J23/L23-1</f>
        <v>0.18565871800448797</v>
      </c>
      <c r="O23" s="490"/>
    </row>
    <row r="24" spans="1:15" s="3" customFormat="1" ht="15" customHeight="1" x14ac:dyDescent="0.2">
      <c r="A24" s="496" t="s">
        <v>38</v>
      </c>
      <c r="B24" s="63"/>
      <c r="C24" s="492">
        <v>64.969948445602583</v>
      </c>
      <c r="D24" s="483"/>
      <c r="E24" s="492">
        <v>-49.083816537136748</v>
      </c>
      <c r="F24" s="483"/>
      <c r="G24" s="479" t="s">
        <v>77</v>
      </c>
      <c r="H24" s="483"/>
      <c r="J24" s="492">
        <v>62.303058373851997</v>
      </c>
      <c r="K24" s="483"/>
      <c r="L24" s="492">
        <v>-249.09250352781689</v>
      </c>
      <c r="M24" s="483"/>
      <c r="N24" s="483" t="s">
        <v>77</v>
      </c>
      <c r="O24" s="483"/>
    </row>
    <row r="25" spans="1:15" s="3" customFormat="1" ht="22.5" x14ac:dyDescent="0.2">
      <c r="A25" s="496" t="s">
        <v>171</v>
      </c>
      <c r="B25" s="63"/>
      <c r="C25" s="492">
        <v>-136.46437410276761</v>
      </c>
      <c r="D25" s="481"/>
      <c r="E25" s="492">
        <v>-100.2348454241337</v>
      </c>
      <c r="F25" s="483"/>
      <c r="G25" s="483">
        <f>+C25/E25-1</f>
        <v>0.36144644634640066</v>
      </c>
      <c r="H25" s="481"/>
      <c r="J25" s="492">
        <v>-274.62064095393481</v>
      </c>
      <c r="K25" s="481"/>
      <c r="L25" s="492">
        <v>-147.44783958139251</v>
      </c>
      <c r="M25" s="483"/>
      <c r="N25" s="483">
        <f>+J25/L25-1</f>
        <v>0.86249348741621801</v>
      </c>
      <c r="O25" s="481"/>
    </row>
    <row r="26" spans="1:15" s="48" customFormat="1" ht="15" customHeight="1" thickBot="1" x14ac:dyDescent="0.25">
      <c r="A26" s="497" t="s">
        <v>124</v>
      </c>
      <c r="B26" s="361"/>
      <c r="C26" s="342">
        <v>38.999411104537302</v>
      </c>
      <c r="D26" s="466"/>
      <c r="E26" s="342">
        <v>-86.098911764350802</v>
      </c>
      <c r="F26" s="275"/>
      <c r="G26" s="275" t="s">
        <v>77</v>
      </c>
      <c r="H26" s="275"/>
      <c r="J26" s="342">
        <v>-249.28984738793039</v>
      </c>
      <c r="K26" s="466"/>
      <c r="L26" s="342">
        <v>-100.80222095119839</v>
      </c>
      <c r="M26" s="275"/>
      <c r="N26" s="275">
        <v>1.4730590758374227</v>
      </c>
      <c r="O26" s="275"/>
    </row>
    <row r="27" spans="1:15" s="3" customFormat="1" ht="15" customHeight="1" thickBot="1" x14ac:dyDescent="0.25">
      <c r="A27" s="274" t="s">
        <v>125</v>
      </c>
      <c r="B27" s="41"/>
      <c r="C27" s="463">
        <v>1289.5054750566003</v>
      </c>
      <c r="D27" s="250"/>
      <c r="E27" s="463">
        <v>823.22559430446267</v>
      </c>
      <c r="F27" s="465"/>
      <c r="G27" s="461">
        <f>+C27/E27-1</f>
        <v>0.56640595722256926</v>
      </c>
      <c r="H27" s="461"/>
      <c r="J27" s="463">
        <v>3587.5636613092365</v>
      </c>
      <c r="K27" s="250"/>
      <c r="L27" s="463">
        <v>2917.7810543887272</v>
      </c>
      <c r="M27" s="465"/>
      <c r="N27" s="461">
        <f>+J27/L27-1</f>
        <v>0.22955204466526635</v>
      </c>
      <c r="O27" s="461"/>
    </row>
    <row r="28" spans="1:15" s="3" customFormat="1" ht="15" customHeight="1" x14ac:dyDescent="0.2">
      <c r="A28" s="498" t="s">
        <v>126</v>
      </c>
      <c r="B28" s="63"/>
      <c r="C28" s="488">
        <v>8834.6728522752819</v>
      </c>
      <c r="D28" s="490"/>
      <c r="E28" s="488">
        <v>8854.2749893491964</v>
      </c>
      <c r="F28" s="490"/>
      <c r="G28" s="490">
        <f>+C28/E28-1</f>
        <v>-2.2138613378841487E-3</v>
      </c>
      <c r="H28" s="490"/>
      <c r="J28" s="488">
        <v>25484.169901133082</v>
      </c>
      <c r="K28" s="490"/>
      <c r="L28" s="488">
        <v>25126.687614652186</v>
      </c>
      <c r="M28" s="490"/>
      <c r="N28" s="490">
        <f>+J28/L28-1</f>
        <v>1.4227195082906041E-2</v>
      </c>
      <c r="O28" s="490"/>
    </row>
    <row r="29" spans="1:15" s="3" customFormat="1" ht="15" customHeight="1" x14ac:dyDescent="0.2">
      <c r="A29" s="499" t="s">
        <v>127</v>
      </c>
      <c r="B29" s="63"/>
      <c r="C29" s="492">
        <v>2697.5235725940806</v>
      </c>
      <c r="D29" s="481"/>
      <c r="E29" s="492">
        <v>2731.1194946034429</v>
      </c>
      <c r="F29" s="483"/>
      <c r="G29" s="483">
        <f>+C29/E29-1</f>
        <v>-1.2301154188143815E-2</v>
      </c>
      <c r="H29" s="481"/>
      <c r="J29" s="492">
        <v>8358.5004117809876</v>
      </c>
      <c r="K29" s="481"/>
      <c r="L29" s="492">
        <v>8074.412961742677</v>
      </c>
      <c r="M29" s="483"/>
      <c r="N29" s="483">
        <f>+J29/L29-1</f>
        <v>3.5183666154350091E-2</v>
      </c>
      <c r="O29" s="481"/>
    </row>
    <row r="30" spans="1:15" s="3" customFormat="1" ht="15" customHeight="1" thickBot="1" x14ac:dyDescent="0.25">
      <c r="A30" s="274" t="s">
        <v>128</v>
      </c>
      <c r="B30" s="42"/>
      <c r="C30" s="459">
        <v>0</v>
      </c>
      <c r="D30" s="275"/>
      <c r="E30" s="459">
        <v>0</v>
      </c>
      <c r="F30" s="275"/>
      <c r="G30" s="275" t="s">
        <v>77</v>
      </c>
      <c r="H30" s="275"/>
      <c r="J30" s="459">
        <v>0</v>
      </c>
      <c r="K30" s="275"/>
      <c r="L30" s="459">
        <v>0</v>
      </c>
      <c r="M30" s="275"/>
      <c r="N30" s="275" t="s">
        <v>77</v>
      </c>
      <c r="O30" s="275"/>
    </row>
    <row r="31" spans="1:15" s="3" customFormat="1" ht="14.25" customHeight="1" thickBot="1" x14ac:dyDescent="0.25">
      <c r="A31" s="468" t="s">
        <v>129</v>
      </c>
      <c r="B31" s="16"/>
      <c r="C31" s="459">
        <v>6137.1492796812026</v>
      </c>
      <c r="D31" s="475"/>
      <c r="E31" s="459">
        <v>6123.1554947457498</v>
      </c>
      <c r="F31" s="472"/>
      <c r="G31" s="472">
        <f>+C31/E31-1</f>
        <v>2.2853878114741377E-3</v>
      </c>
      <c r="H31" s="471"/>
      <c r="J31" s="459">
        <v>17125.669489352098</v>
      </c>
      <c r="K31" s="475"/>
      <c r="L31" s="459">
        <v>17052.274652909509</v>
      </c>
      <c r="M31" s="472"/>
      <c r="N31" s="472">
        <f>+J31/L31-1</f>
        <v>4.3041082750836512E-3</v>
      </c>
      <c r="O31" s="471"/>
    </row>
    <row r="32" spans="1:15" s="3" customFormat="1" ht="19.5" customHeight="1" thickBot="1" x14ac:dyDescent="0.25">
      <c r="A32" s="503" t="s">
        <v>130</v>
      </c>
      <c r="B32" s="42"/>
      <c r="C32" s="485">
        <v>5897.6813433853922</v>
      </c>
      <c r="D32" s="486">
        <f>+C32/$C$12</f>
        <v>8.2044746728633336E-2</v>
      </c>
      <c r="E32" s="485">
        <v>5858.4167348012588</v>
      </c>
      <c r="F32" s="461">
        <f>+E32/$E$12</f>
        <v>8.4171177676257924E-2</v>
      </c>
      <c r="G32" s="461">
        <f>+C32/E32-1</f>
        <v>6.7022559782896618E-3</v>
      </c>
      <c r="H32" s="690">
        <v>9.6456940326645757E-3</v>
      </c>
      <c r="J32" s="485">
        <v>16343.212087154656</v>
      </c>
      <c r="K32" s="486">
        <f>J32/$J$12</f>
        <v>7.6375805001530503E-2</v>
      </c>
      <c r="L32" s="485">
        <v>16445.327346542519</v>
      </c>
      <c r="M32" s="461">
        <f>+L32/$L$12</f>
        <v>8.0664434834490858E-2</v>
      </c>
      <c r="N32" s="461">
        <f>+J32/L32-1</f>
        <v>-6.2093783380561263E-3</v>
      </c>
      <c r="O32" s="690">
        <v>-3.375309804232518E-2</v>
      </c>
    </row>
    <row r="33" spans="1:15" s="3" customFormat="1" ht="15" customHeight="1" thickBot="1" x14ac:dyDescent="0.25">
      <c r="A33" s="469" t="s">
        <v>131</v>
      </c>
      <c r="B33" s="362"/>
      <c r="C33" s="473">
        <v>239.4679362958108</v>
      </c>
      <c r="D33" s="455">
        <f>+C33/$C$12</f>
        <v>3.3313237930451601E-3</v>
      </c>
      <c r="E33" s="473">
        <v>264.7387599444906</v>
      </c>
      <c r="F33" s="472">
        <f>+E33/$E$12</f>
        <v>3.8036510903548507E-3</v>
      </c>
      <c r="G33" s="472">
        <v>-9.545570000395287E-2</v>
      </c>
      <c r="H33" s="471"/>
      <c r="J33" s="473">
        <v>782.45740219744266</v>
      </c>
      <c r="K33" s="455">
        <f>J33/$J$12</f>
        <v>3.6566137460338328E-3</v>
      </c>
      <c r="L33" s="473">
        <v>606.94730636698887</v>
      </c>
      <c r="M33" s="472">
        <f>+L33/$L$12</f>
        <v>2.9770803834259299E-3</v>
      </c>
      <c r="N33" s="472">
        <f>+J33/L33-1</f>
        <v>0.28916858842492688</v>
      </c>
      <c r="O33" s="471"/>
    </row>
    <row r="34" spans="1:15" s="3" customFormat="1" ht="12.95" customHeight="1" x14ac:dyDescent="0.2">
      <c r="A34" s="276"/>
      <c r="B34" s="9"/>
      <c r="C34" s="17"/>
      <c r="D34" s="18"/>
      <c r="E34" s="17"/>
      <c r="F34" s="19"/>
      <c r="G34" s="277"/>
      <c r="H34" s="277"/>
      <c r="J34" s="17"/>
      <c r="K34" s="18"/>
      <c r="L34" s="17"/>
      <c r="M34" s="19"/>
      <c r="N34" s="277"/>
      <c r="O34" s="277"/>
    </row>
    <row r="35" spans="1:15" s="3" customFormat="1" ht="30.95" customHeight="1" x14ac:dyDescent="0.2">
      <c r="A35" s="593" t="s">
        <v>231</v>
      </c>
      <c r="C35" s="456">
        <f>C6</f>
        <v>2025</v>
      </c>
      <c r="D35" s="543" t="str">
        <f>D6</f>
        <v>% of Rev.</v>
      </c>
      <c r="E35" s="456">
        <f>E6</f>
        <v>2024</v>
      </c>
      <c r="F35" s="543" t="str">
        <f>D35</f>
        <v>% of Rev.</v>
      </c>
      <c r="G35" s="457" t="s">
        <v>157</v>
      </c>
      <c r="H35" s="457" t="s">
        <v>217</v>
      </c>
      <c r="J35" s="456">
        <f>J6</f>
        <v>2025</v>
      </c>
      <c r="K35" s="543" t="str">
        <f>K6</f>
        <v>% of Rev.</v>
      </c>
      <c r="L35" s="456">
        <f>L6</f>
        <v>2024</v>
      </c>
      <c r="M35" s="543" t="str">
        <f>K35</f>
        <v>% of Rev.</v>
      </c>
      <c r="N35" s="457" t="s">
        <v>157</v>
      </c>
      <c r="O35" s="457" t="s">
        <v>217</v>
      </c>
    </row>
    <row r="36" spans="1:15" s="3" customFormat="1" ht="15" customHeight="1" thickBot="1" x14ac:dyDescent="0.25">
      <c r="A36" s="504" t="s">
        <v>175</v>
      </c>
      <c r="B36" s="13"/>
      <c r="C36" s="539">
        <v>10291.477914069756</v>
      </c>
      <c r="D36" s="466">
        <f>+C36/C$12</f>
        <v>0.14316841649476023</v>
      </c>
      <c r="E36" s="539">
        <v>9638.2904996681555</v>
      </c>
      <c r="F36" s="466">
        <f>+E36/$E$12</f>
        <v>0.13847875609867799</v>
      </c>
      <c r="G36" s="466">
        <f>C36/E36-1</f>
        <v>6.7770048477381772E-2</v>
      </c>
      <c r="H36" s="466">
        <v>6.9966116127959888E-2</v>
      </c>
      <c r="J36" s="539">
        <v>29233.53626263154</v>
      </c>
      <c r="K36" s="466">
        <f>+J36/J$12</f>
        <v>0.13661542499682722</v>
      </c>
      <c r="L36" s="539">
        <v>28036.516746764639</v>
      </c>
      <c r="M36" s="466">
        <f>+L36/$L$12</f>
        <v>0.13751929228584059</v>
      </c>
      <c r="N36" s="689">
        <v>4.269501545711929E-2</v>
      </c>
      <c r="O36" s="466">
        <v>2.8730665727791704E-2</v>
      </c>
    </row>
    <row r="37" spans="1:15" s="3" customFormat="1" ht="15" customHeight="1" x14ac:dyDescent="0.2">
      <c r="A37" s="513" t="s">
        <v>4</v>
      </c>
      <c r="B37" s="48"/>
      <c r="C37" s="540">
        <v>3214.7019962205131</v>
      </c>
      <c r="D37" s="514"/>
      <c r="E37" s="540">
        <v>2858.4514905862407</v>
      </c>
      <c r="F37" s="512"/>
      <c r="G37" s="516">
        <f>C37/E37-1</f>
        <v>0.12463059345506289</v>
      </c>
      <c r="H37" s="517"/>
      <c r="J37" s="540">
        <v>9445.3850827627612</v>
      </c>
      <c r="K37" s="514"/>
      <c r="L37" s="540">
        <v>8109.9113507706134</v>
      </c>
      <c r="M37" s="512"/>
      <c r="N37" s="516">
        <v>0.16467180394829461</v>
      </c>
      <c r="O37" s="517"/>
    </row>
    <row r="38" spans="1:15" s="3" customFormat="1" ht="15" customHeight="1" thickBot="1" x14ac:dyDescent="0.25">
      <c r="A38" s="139" t="s">
        <v>132</v>
      </c>
      <c r="B38" s="9"/>
      <c r="C38" s="541">
        <v>942.53426830176784</v>
      </c>
      <c r="D38" s="466"/>
      <c r="E38" s="541">
        <v>1504.1735087793606</v>
      </c>
      <c r="F38" s="515"/>
      <c r="G38" s="466">
        <f>C38/E38-1</f>
        <v>-0.37338727028463892</v>
      </c>
      <c r="H38" s="459"/>
      <c r="J38" s="541">
        <v>2260.0080245969598</v>
      </c>
      <c r="K38" s="466"/>
      <c r="L38" s="541">
        <v>3897.2282576397633</v>
      </c>
      <c r="M38" s="515"/>
      <c r="N38" s="466">
        <v>-0.42009862517889462</v>
      </c>
      <c r="O38" s="459"/>
    </row>
    <row r="39" spans="1:15" s="48" customFormat="1" ht="15" customHeight="1" thickBot="1" x14ac:dyDescent="0.25">
      <c r="A39" s="511" t="s">
        <v>232</v>
      </c>
      <c r="B39" s="9"/>
      <c r="C39" s="473">
        <v>14448.714178592038</v>
      </c>
      <c r="D39" s="466">
        <f>+C39/$C$12</f>
        <v>0.20100121154672781</v>
      </c>
      <c r="E39" s="473">
        <v>14000.915499033754</v>
      </c>
      <c r="F39" s="466">
        <f>+E39/$E$12</f>
        <v>0.20115905020871172</v>
      </c>
      <c r="G39" s="466">
        <f>C39/E39-1</f>
        <v>3.1983528476347667E-2</v>
      </c>
      <c r="H39" s="542">
        <v>4.0484644090184929E-2</v>
      </c>
      <c r="J39" s="473">
        <v>40938.92936999126</v>
      </c>
      <c r="K39" s="466">
        <f>+J39/$J$12</f>
        <v>0.19131757391751786</v>
      </c>
      <c r="L39" s="473">
        <v>40043.656355175015</v>
      </c>
      <c r="M39" s="466">
        <f>+L39/$L$12</f>
        <v>0.1964143881438675</v>
      </c>
      <c r="N39" s="466">
        <v>2.2357424279028093E-2</v>
      </c>
      <c r="O39" s="542">
        <v>2.5739319944097172E-2</v>
      </c>
    </row>
    <row r="40" spans="1:15" s="3" customFormat="1" ht="15" customHeight="1" thickBot="1" x14ac:dyDescent="0.25">
      <c r="A40" s="505" t="s">
        <v>224</v>
      </c>
      <c r="B40" s="510"/>
      <c r="C40" s="540">
        <v>7669.1484149750704</v>
      </c>
      <c r="D40" s="507"/>
      <c r="E40" s="540">
        <v>6945.4744165592401</v>
      </c>
      <c r="F40" s="508"/>
      <c r="G40" s="591">
        <f>C40/E40-1</f>
        <v>0.10419360219518814</v>
      </c>
      <c r="H40" s="509"/>
      <c r="J40" s="680">
        <v>17301.1484722934</v>
      </c>
      <c r="K40" s="681"/>
      <c r="L40" s="680">
        <v>15638.375566066299</v>
      </c>
      <c r="M40" s="682"/>
      <c r="N40" s="683">
        <f>J40/L40-1</f>
        <v>0.10632644670813196</v>
      </c>
      <c r="O40" s="684"/>
    </row>
    <row r="41" spans="1:15" s="3" customFormat="1" ht="12.6" customHeight="1" x14ac:dyDescent="0.2">
      <c r="A41" s="506"/>
      <c r="B41" s="48"/>
      <c r="C41" s="506"/>
      <c r="D41" s="506"/>
      <c r="E41" s="506"/>
      <c r="F41" s="506"/>
      <c r="G41" s="48"/>
      <c r="H41" s="506"/>
      <c r="J41" s="48"/>
      <c r="K41" s="48"/>
      <c r="L41" s="48"/>
      <c r="M41" s="48"/>
      <c r="N41" s="48"/>
      <c r="O41" s="48"/>
    </row>
    <row r="42" spans="1:15" s="3" customFormat="1" ht="11.25" x14ac:dyDescent="0.2">
      <c r="A42" s="15"/>
      <c r="B42" s="16"/>
      <c r="C42" s="137"/>
      <c r="D42" s="93"/>
      <c r="E42" s="137"/>
      <c r="F42" s="93"/>
      <c r="G42" s="138"/>
      <c r="H42" s="49"/>
    </row>
    <row r="43" spans="1:15" s="1" customFormat="1" ht="18" customHeight="1" x14ac:dyDescent="0.2">
      <c r="A43" s="756" t="s">
        <v>46</v>
      </c>
      <c r="B43" s="756"/>
      <c r="C43" s="756"/>
      <c r="D43" s="756"/>
      <c r="E43" s="756"/>
      <c r="F43" s="756"/>
      <c r="G43" s="756"/>
      <c r="H43" s="756"/>
    </row>
    <row r="44" spans="1:15" s="3" customFormat="1" ht="12.75" customHeight="1" x14ac:dyDescent="0.2">
      <c r="A44" s="153" t="s">
        <v>47</v>
      </c>
    </row>
    <row r="45" spans="1:15" s="3" customFormat="1" ht="21.75" customHeight="1" x14ac:dyDescent="0.2">
      <c r="A45" s="756" t="s">
        <v>45</v>
      </c>
      <c r="B45" s="756"/>
      <c r="C45" s="756"/>
      <c r="D45" s="756"/>
      <c r="E45" s="756"/>
      <c r="F45" s="756"/>
      <c r="G45" s="756"/>
      <c r="H45" s="756"/>
    </row>
    <row r="46" spans="1:15" s="3" customFormat="1" ht="14.25" customHeight="1" x14ac:dyDescent="0.2">
      <c r="A46" s="758" t="s">
        <v>26</v>
      </c>
      <c r="B46" s="758"/>
      <c r="C46" s="758"/>
      <c r="D46" s="758"/>
      <c r="E46" s="758"/>
      <c r="F46" s="758"/>
      <c r="G46" s="758"/>
      <c r="H46" s="758"/>
      <c r="J46" s="50"/>
      <c r="K46" s="50"/>
      <c r="L46" s="50"/>
      <c r="M46" s="50"/>
      <c r="N46" s="50"/>
      <c r="O46" s="50"/>
    </row>
    <row r="47" spans="1:15" s="3" customFormat="1" ht="11.1" customHeight="1" x14ac:dyDescent="0.2">
      <c r="A47" s="758" t="s">
        <v>27</v>
      </c>
      <c r="B47" s="758"/>
      <c r="C47" s="758"/>
      <c r="D47" s="758"/>
      <c r="E47" s="758"/>
      <c r="F47" s="758"/>
      <c r="G47" s="758"/>
      <c r="H47" s="758"/>
    </row>
    <row r="48" spans="1:15" s="3" customFormat="1" ht="11.1" customHeight="1" x14ac:dyDescent="0.2">
      <c r="A48" s="759" t="s">
        <v>28</v>
      </c>
      <c r="B48" s="759"/>
      <c r="C48" s="759"/>
      <c r="D48" s="759"/>
      <c r="E48" s="759"/>
      <c r="F48" s="759"/>
      <c r="G48" s="759"/>
      <c r="H48" s="759"/>
    </row>
    <row r="49" spans="1:15" s="3" customFormat="1" ht="11.1" customHeight="1" x14ac:dyDescent="0.2">
      <c r="A49" s="757" t="s">
        <v>29</v>
      </c>
      <c r="B49" s="757"/>
      <c r="C49" s="757"/>
      <c r="D49" s="757"/>
      <c r="E49" s="757"/>
      <c r="F49" s="757"/>
      <c r="G49" s="757"/>
      <c r="H49" s="757"/>
      <c r="O49" s="675"/>
    </row>
    <row r="50" spans="1:15" s="3" customFormat="1" ht="11.1" customHeight="1" x14ac:dyDescent="0.2">
      <c r="A50" s="757" t="s">
        <v>30</v>
      </c>
      <c r="B50" s="757"/>
      <c r="C50" s="757"/>
      <c r="D50" s="757"/>
      <c r="E50" s="757"/>
      <c r="F50" s="757"/>
      <c r="G50" s="757"/>
      <c r="H50" s="757"/>
      <c r="J50" s="676"/>
      <c r="K50" s="676"/>
      <c r="L50" s="676"/>
      <c r="N50" s="676"/>
      <c r="O50" s="675"/>
    </row>
    <row r="51" spans="1:15" s="3" customFormat="1" ht="11.1" customHeight="1" x14ac:dyDescent="0.2">
      <c r="A51" s="757" t="s">
        <v>31</v>
      </c>
      <c r="B51" s="757"/>
      <c r="C51" s="757"/>
      <c r="D51" s="757"/>
      <c r="E51" s="757"/>
      <c r="F51" s="757"/>
      <c r="G51" s="757"/>
      <c r="H51" s="757"/>
      <c r="J51" s="676"/>
      <c r="K51" s="676"/>
      <c r="L51" s="676"/>
      <c r="N51" s="676"/>
      <c r="O51" s="675"/>
    </row>
    <row r="52" spans="1:15" s="51" customFormat="1" ht="15.75" customHeight="1" x14ac:dyDescent="0.2">
      <c r="A52" s="757" t="s">
        <v>32</v>
      </c>
      <c r="B52" s="757"/>
      <c r="C52" s="757"/>
      <c r="D52" s="757"/>
      <c r="E52" s="757"/>
      <c r="F52" s="757"/>
      <c r="G52" s="757"/>
      <c r="H52" s="757"/>
      <c r="J52" s="676"/>
      <c r="K52" s="676"/>
      <c r="L52" s="676"/>
      <c r="M52" s="676"/>
      <c r="N52" s="676"/>
      <c r="O52" s="677"/>
    </row>
    <row r="53" spans="1:15" s="51" customFormat="1" ht="15.75" customHeight="1" x14ac:dyDescent="0.2">
      <c r="A53" s="758" t="s">
        <v>16</v>
      </c>
      <c r="B53" s="758"/>
      <c r="C53" s="758"/>
      <c r="D53" s="758"/>
      <c r="E53" s="758"/>
      <c r="F53" s="758"/>
      <c r="G53" s="758"/>
      <c r="H53" s="758"/>
      <c r="J53" s="676"/>
      <c r="K53" s="676"/>
      <c r="L53" s="676"/>
      <c r="M53" s="676"/>
      <c r="N53" s="676"/>
      <c r="O53" s="677"/>
    </row>
    <row r="54" spans="1:15" s="51" customFormat="1" ht="15.75" customHeight="1" x14ac:dyDescent="0.2">
      <c r="B54" s="52"/>
      <c r="C54" s="53"/>
      <c r="D54" s="53"/>
      <c r="E54" s="53"/>
      <c r="F54" s="53"/>
      <c r="G54" s="53"/>
      <c r="H54" s="53"/>
      <c r="J54" s="52"/>
      <c r="K54" s="52"/>
      <c r="L54" s="52"/>
      <c r="M54" s="52"/>
      <c r="N54" s="52"/>
      <c r="O54" s="678"/>
    </row>
    <row r="55" spans="1:15" s="51" customFormat="1" ht="15.75" customHeight="1" x14ac:dyDescent="0.2">
      <c r="A55" s="54"/>
      <c r="B55" s="52"/>
      <c r="C55" s="53"/>
      <c r="D55" s="53"/>
      <c r="E55" s="53"/>
      <c r="F55" s="53"/>
      <c r="G55" s="53"/>
      <c r="H55" s="53"/>
      <c r="J55" s="52"/>
      <c r="K55" s="52"/>
      <c r="L55" s="52"/>
      <c r="M55" s="52"/>
      <c r="N55" s="52"/>
      <c r="O55" s="678"/>
    </row>
    <row r="56" spans="1:15" ht="18" x14ac:dyDescent="0.2">
      <c r="A56" s="54"/>
      <c r="B56" s="52"/>
      <c r="C56" s="53"/>
      <c r="D56" s="53"/>
      <c r="E56" s="53"/>
      <c r="F56" s="53"/>
      <c r="G56" s="53"/>
      <c r="H56" s="53"/>
      <c r="J56" s="52"/>
      <c r="K56" s="52"/>
      <c r="L56" s="52"/>
      <c r="M56" s="52"/>
      <c r="N56" s="52"/>
      <c r="O56" s="678"/>
    </row>
    <row r="57" spans="1:15" ht="16.5" x14ac:dyDescent="0.2">
      <c r="A57" s="55"/>
      <c r="B57" s="52"/>
      <c r="C57" s="53"/>
      <c r="D57" s="53"/>
      <c r="E57" s="53"/>
      <c r="F57" s="53"/>
      <c r="G57" s="53"/>
      <c r="H57" s="53"/>
      <c r="J57" s="52"/>
      <c r="K57" s="52"/>
      <c r="L57" s="52"/>
      <c r="M57" s="52"/>
      <c r="N57" s="52"/>
      <c r="O57" s="678"/>
    </row>
  </sheetData>
  <mergeCells count="15">
    <mergeCell ref="A51:H51"/>
    <mergeCell ref="A52:H52"/>
    <mergeCell ref="A53:H53"/>
    <mergeCell ref="A45:H45"/>
    <mergeCell ref="A46:H46"/>
    <mergeCell ref="A47:H47"/>
    <mergeCell ref="A48:H48"/>
    <mergeCell ref="A49:H49"/>
    <mergeCell ref="A50:H50"/>
    <mergeCell ref="J5:O5"/>
    <mergeCell ref="A3:O3"/>
    <mergeCell ref="A1:O1"/>
    <mergeCell ref="A2:O2"/>
    <mergeCell ref="A43:H43"/>
    <mergeCell ref="C5:H5"/>
  </mergeCells>
  <printOptions horizontalCentered="1"/>
  <pageMargins left="0.43307086614173229" right="0.31496062992125984" top="0.78740157480314965" bottom="0.23622047244094491" header="0" footer="0"/>
  <pageSetup scale="44" orientation="portrait" horizontalDpi="300" verticalDpi="300" r:id="rId1"/>
  <headerFooter alignWithMargins="0">
    <oddFooter>&amp;L_x000D_&amp;1#&amp;"Aptos"&amp;14&amp;K000000 Interna</oddFooter>
  </headerFooter>
  <ignoredErrors>
    <ignoredError sqref="D40" formula="1"/>
  </ignoredErrors>
  <drawing r:id="rId2"/>
  <legacyDrawing r:id="rId3"/>
  <oleObjects>
    <mc:AlternateContent xmlns:mc="http://schemas.openxmlformats.org/markup-compatibility/2006">
      <mc:Choice Requires="x14">
        <oleObject progId="Word.Picture.8" shapeId="40961" r:id="rId4">
          <objectPr defaultSize="0" autoPict="0" r:id="rId5">
            <anchor moveWithCells="1" sizeWithCells="1">
              <from>
                <xdr:col>4</xdr:col>
                <xdr:colOff>0</xdr:colOff>
                <xdr:row>41</xdr:row>
                <xdr:rowOff>0</xdr:rowOff>
              </from>
              <to>
                <xdr:col>4</xdr:col>
                <xdr:colOff>0</xdr:colOff>
                <xdr:row>41</xdr:row>
                <xdr:rowOff>0</xdr:rowOff>
              </to>
            </anchor>
          </objectPr>
        </oleObject>
      </mc:Choice>
      <mc:Fallback>
        <oleObject progId="Word.Picture.8" shapeId="40961"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O29"/>
  <sheetViews>
    <sheetView showGridLines="0" zoomScale="116" zoomScaleNormal="103" zoomScaleSheetLayoutView="110" workbookViewId="0">
      <selection activeCell="H34" sqref="H34"/>
    </sheetView>
  </sheetViews>
  <sheetFormatPr baseColWidth="10" defaultColWidth="9.85546875" defaultRowHeight="11.25" x14ac:dyDescent="0.2"/>
  <cols>
    <col min="1" max="1" width="51.140625" style="1" customWidth="1"/>
    <col min="2" max="2" width="1.7109375" style="27" customWidth="1"/>
    <col min="3" max="7" width="8.7109375" style="27" customWidth="1"/>
    <col min="8" max="8" width="11.28515625" style="27" bestFit="1" customWidth="1"/>
    <col min="9" max="9" width="2.7109375" style="265" customWidth="1"/>
    <col min="10" max="14" width="8.7109375" style="265" customWidth="1"/>
    <col min="15" max="15" width="11.7109375" style="265" customWidth="1"/>
    <col min="16" max="16384" width="9.85546875" style="265"/>
  </cols>
  <sheetData>
    <row r="1" spans="1:15" s="42" customFormat="1" ht="15" customHeight="1" x14ac:dyDescent="0.2">
      <c r="A1" s="755" t="s">
        <v>105</v>
      </c>
      <c r="B1" s="755"/>
      <c r="C1" s="755"/>
      <c r="D1" s="755"/>
      <c r="E1" s="755"/>
      <c r="F1" s="755"/>
      <c r="G1" s="755"/>
      <c r="H1" s="755"/>
      <c r="I1" s="755"/>
      <c r="J1" s="755"/>
      <c r="K1" s="755"/>
      <c r="L1" s="755"/>
      <c r="M1" s="755"/>
      <c r="N1" s="755"/>
      <c r="O1" s="755"/>
    </row>
    <row r="2" spans="1:15" s="42" customFormat="1" ht="15" customHeight="1" thickBot="1" x14ac:dyDescent="0.25">
      <c r="A2" s="760" t="s">
        <v>108</v>
      </c>
      <c r="B2" s="760"/>
      <c r="C2" s="760"/>
      <c r="D2" s="760"/>
      <c r="E2" s="760"/>
      <c r="F2" s="760"/>
      <c r="G2" s="760"/>
      <c r="H2" s="760"/>
      <c r="I2" s="760"/>
      <c r="J2" s="760"/>
      <c r="K2" s="760"/>
      <c r="L2" s="760"/>
      <c r="M2" s="760"/>
      <c r="N2" s="760"/>
      <c r="O2" s="760"/>
    </row>
    <row r="3" spans="1:15" s="42" customFormat="1" ht="11.1" customHeight="1" x14ac:dyDescent="0.2">
      <c r="A3" s="754" t="s">
        <v>116</v>
      </c>
      <c r="B3" s="754"/>
      <c r="C3" s="754"/>
      <c r="D3" s="754"/>
      <c r="E3" s="754"/>
      <c r="F3" s="754"/>
      <c r="G3" s="754"/>
      <c r="H3" s="754"/>
      <c r="I3" s="754"/>
      <c r="J3" s="754"/>
      <c r="K3" s="754"/>
      <c r="L3" s="754"/>
      <c r="M3" s="754"/>
      <c r="N3" s="754"/>
      <c r="O3" s="754"/>
    </row>
    <row r="4" spans="1:15" s="42" customFormat="1" ht="11.1" customHeight="1" x14ac:dyDescent="0.2">
      <c r="A4" s="2"/>
      <c r="B4" s="34"/>
      <c r="C4" s="34"/>
      <c r="D4" s="34"/>
      <c r="E4" s="34"/>
      <c r="F4" s="34"/>
      <c r="G4" s="34"/>
      <c r="H4" s="34"/>
      <c r="J4" s="34"/>
      <c r="K4" s="34"/>
      <c r="L4" s="34"/>
      <c r="M4" s="34"/>
      <c r="N4" s="34"/>
      <c r="O4" s="34"/>
    </row>
    <row r="5" spans="1:15" s="42" customFormat="1" ht="15" customHeight="1" x14ac:dyDescent="0.3">
      <c r="A5" s="2"/>
      <c r="B5" s="34"/>
      <c r="C5" s="753" t="s">
        <v>260</v>
      </c>
      <c r="D5" s="753"/>
      <c r="E5" s="753"/>
      <c r="F5" s="753"/>
      <c r="G5" s="753"/>
      <c r="H5" s="753"/>
      <c r="J5" s="753" t="s">
        <v>262</v>
      </c>
      <c r="K5" s="753"/>
      <c r="L5" s="753"/>
      <c r="M5" s="753"/>
      <c r="N5" s="753"/>
      <c r="O5" s="753"/>
    </row>
    <row r="6" spans="1:15" s="249" customFormat="1" ht="30.75" customHeight="1" x14ac:dyDescent="0.2">
      <c r="A6" s="97"/>
      <c r="B6" s="69"/>
      <c r="C6" s="518">
        <v>2025</v>
      </c>
      <c r="D6" s="519" t="s">
        <v>107</v>
      </c>
      <c r="E6" s="518">
        <v>2024</v>
      </c>
      <c r="F6" s="519" t="s">
        <v>107</v>
      </c>
      <c r="G6" s="518" t="s">
        <v>157</v>
      </c>
      <c r="H6" s="518" t="s">
        <v>218</v>
      </c>
      <c r="J6" s="518">
        <v>2025</v>
      </c>
      <c r="K6" s="519" t="s">
        <v>107</v>
      </c>
      <c r="L6" s="518">
        <v>2024</v>
      </c>
      <c r="M6" s="519" t="s">
        <v>107</v>
      </c>
      <c r="N6" s="518" t="s">
        <v>157</v>
      </c>
      <c r="O6" s="518" t="s">
        <v>218</v>
      </c>
    </row>
    <row r="7" spans="1:15" s="42" customFormat="1" ht="15.75" customHeight="1" x14ac:dyDescent="0.2">
      <c r="A7" s="521" t="s">
        <v>141</v>
      </c>
      <c r="B7" s="63"/>
      <c r="C7" s="476">
        <v>3162.8537656814324</v>
      </c>
      <c r="D7" s="476"/>
      <c r="E7" s="476">
        <v>3250.4142661784581</v>
      </c>
      <c r="F7" s="476"/>
      <c r="G7" s="479">
        <v>-2.6938258734623188E-2</v>
      </c>
      <c r="H7" s="479">
        <v>-2.6938258734623188E-2</v>
      </c>
      <c r="J7" s="476">
        <v>9345.7448210677758</v>
      </c>
      <c r="K7" s="476"/>
      <c r="L7" s="476">
        <v>9834.8501807954617</v>
      </c>
      <c r="M7" s="476"/>
      <c r="N7" s="479">
        <v>-4.9731856686822007E-2</v>
      </c>
      <c r="O7" s="479">
        <v>-4.9731856686822229E-2</v>
      </c>
    </row>
    <row r="8" spans="1:15" s="42" customFormat="1" ht="15.75" customHeight="1" x14ac:dyDescent="0.2">
      <c r="A8" s="522" t="s">
        <v>142</v>
      </c>
      <c r="B8" s="63"/>
      <c r="C8" s="481">
        <v>612.0545692807674</v>
      </c>
      <c r="D8" s="481"/>
      <c r="E8" s="481">
        <v>629.03078688830306</v>
      </c>
      <c r="F8" s="481"/>
      <c r="G8" s="483">
        <v>-2.6987896238773623E-2</v>
      </c>
      <c r="H8" s="483">
        <v>-2.6987896238773623E-2</v>
      </c>
      <c r="J8" s="481">
        <v>1802.228573510929</v>
      </c>
      <c r="K8" s="481"/>
      <c r="L8" s="481">
        <v>1904.4630850516241</v>
      </c>
      <c r="M8" s="481"/>
      <c r="N8" s="483">
        <v>-5.3681540137557437E-2</v>
      </c>
      <c r="O8" s="483">
        <v>-5.3681540137557326E-2</v>
      </c>
    </row>
    <row r="9" spans="1:15" s="42" customFormat="1" ht="15.75" customHeight="1" thickBot="1" x14ac:dyDescent="0.25">
      <c r="A9" s="523" t="s">
        <v>76</v>
      </c>
      <c r="B9" s="63"/>
      <c r="C9" s="458">
        <v>68.631673972606734</v>
      </c>
      <c r="D9" s="458"/>
      <c r="E9" s="458">
        <v>67.163903642896003</v>
      </c>
      <c r="F9" s="524"/>
      <c r="G9" s="466">
        <f>+C9/E9-1</f>
        <v>2.1853558981841159E-2</v>
      </c>
      <c r="H9" s="524"/>
      <c r="J9" s="458">
        <v>70.017468507399187</v>
      </c>
      <c r="K9" s="458"/>
      <c r="L9" s="458">
        <v>65.500004598025541</v>
      </c>
      <c r="M9" s="524"/>
      <c r="N9" s="466">
        <f>+J9/L9-1</f>
        <v>6.8968909805386724E-2</v>
      </c>
      <c r="O9" s="524"/>
    </row>
    <row r="10" spans="1:15" s="42" customFormat="1" ht="15.75" customHeight="1" x14ac:dyDescent="0.2">
      <c r="A10" s="278" t="s">
        <v>118</v>
      </c>
      <c r="B10" s="63"/>
      <c r="C10" s="488">
        <v>42449.724217331743</v>
      </c>
      <c r="D10" s="489"/>
      <c r="E10" s="463">
        <v>42533.094980165115</v>
      </c>
      <c r="F10" s="594"/>
      <c r="G10" s="489"/>
      <c r="H10" s="594"/>
      <c r="J10" s="488">
        <v>127409.18002593493</v>
      </c>
      <c r="K10" s="489"/>
      <c r="L10" s="488">
        <v>125455.27273928613</v>
      </c>
      <c r="M10" s="594"/>
      <c r="N10" s="489"/>
      <c r="O10" s="594"/>
    </row>
    <row r="11" spans="1:15" s="42" customFormat="1" ht="15.75" customHeight="1" thickBot="1" x14ac:dyDescent="0.25">
      <c r="A11" s="523" t="s">
        <v>119</v>
      </c>
      <c r="B11" s="63"/>
      <c r="C11" s="342">
        <v>17.510345352430701</v>
      </c>
      <c r="D11" s="524"/>
      <c r="E11" s="595">
        <v>12.5171351759678</v>
      </c>
      <c r="F11" s="478"/>
      <c r="G11" s="524"/>
      <c r="H11" s="478"/>
      <c r="J11" s="342">
        <v>33.155490790653502</v>
      </c>
      <c r="K11" s="524"/>
      <c r="L11" s="342">
        <v>1.1022341713888999</v>
      </c>
      <c r="M11" s="478"/>
      <c r="N11" s="524"/>
      <c r="O11" s="478"/>
    </row>
    <row r="12" spans="1:15" s="42" customFormat="1" ht="15.75" customHeight="1" thickBot="1" x14ac:dyDescent="0.25">
      <c r="A12" s="525" t="s">
        <v>143</v>
      </c>
      <c r="B12" s="361"/>
      <c r="C12" s="467">
        <v>42467.234562684171</v>
      </c>
      <c r="D12" s="358">
        <f t="shared" ref="D12:D20" si="0">+C12/$C$12</f>
        <v>1</v>
      </c>
      <c r="E12" s="360">
        <v>42545.612115341079</v>
      </c>
      <c r="F12" s="358">
        <f t="shared" ref="F12:F20" si="1">+E12/$E$12</f>
        <v>1</v>
      </c>
      <c r="G12" s="358">
        <f>C12/E12-1</f>
        <v>-1.8422006115325074E-3</v>
      </c>
      <c r="H12" s="358">
        <v>-1.6132725039341711E-3</v>
      </c>
      <c r="J12" s="467">
        <v>127442.33551672558</v>
      </c>
      <c r="K12" s="358">
        <f>J12/$J$12</f>
        <v>1</v>
      </c>
      <c r="L12" s="467">
        <v>125456.3749734575</v>
      </c>
      <c r="M12" s="358">
        <f t="shared" ref="M12:M20" si="2">L12/$L$12</f>
        <v>1</v>
      </c>
      <c r="N12" s="358">
        <f>J12/L12-1</f>
        <v>1.5829889423221832E-2</v>
      </c>
      <c r="O12" s="358">
        <v>-4.917380871208521E-3</v>
      </c>
    </row>
    <row r="13" spans="1:15" s="42" customFormat="1" ht="15.75" customHeight="1" thickBot="1" x14ac:dyDescent="0.25">
      <c r="A13" s="278" t="s">
        <v>120</v>
      </c>
      <c r="B13" s="361"/>
      <c r="C13" s="470">
        <v>22304.232420591219</v>
      </c>
      <c r="D13" s="275">
        <f t="shared" si="0"/>
        <v>0.5252103804326802</v>
      </c>
      <c r="E13" s="342">
        <v>21854.824398417895</v>
      </c>
      <c r="F13" s="275">
        <f>+E13/$E$12</f>
        <v>0.5136798676011407</v>
      </c>
      <c r="G13" s="275"/>
      <c r="H13" s="275"/>
      <c r="J13" s="470">
        <v>66990.105385895164</v>
      </c>
      <c r="K13" s="275">
        <f t="shared" ref="K13:K20" si="3">J13/$J$12</f>
        <v>0.5256503273757358</v>
      </c>
      <c r="L13" s="470">
        <v>64930.005847580978</v>
      </c>
      <c r="M13" s="275">
        <f t="shared" si="2"/>
        <v>0.51755047012412136</v>
      </c>
      <c r="N13" s="275"/>
      <c r="O13" s="275"/>
    </row>
    <row r="14" spans="1:15" s="42" customFormat="1" ht="15.75" customHeight="1" thickBot="1" x14ac:dyDescent="0.25">
      <c r="A14" s="525" t="s">
        <v>2</v>
      </c>
      <c r="B14" s="63"/>
      <c r="C14" s="342">
        <v>20163.002142092952</v>
      </c>
      <c r="D14" s="486">
        <f t="shared" si="0"/>
        <v>0.4747896195673198</v>
      </c>
      <c r="E14" s="474">
        <v>20690.787716923183</v>
      </c>
      <c r="F14" s="486">
        <f t="shared" si="1"/>
        <v>0.48632013239885924</v>
      </c>
      <c r="G14" s="486">
        <f>C14/E14-1</f>
        <v>-2.5508239804642674E-2</v>
      </c>
      <c r="H14" s="486">
        <v>-2.525438940777669E-2</v>
      </c>
      <c r="J14" s="342">
        <v>60452.230130830416</v>
      </c>
      <c r="K14" s="486">
        <f t="shared" si="3"/>
        <v>0.4743496726242642</v>
      </c>
      <c r="L14" s="342">
        <v>60526.369125876539</v>
      </c>
      <c r="M14" s="486">
        <f t="shared" si="2"/>
        <v>0.48244952987587886</v>
      </c>
      <c r="N14" s="486">
        <f>J14/L14-1</f>
        <v>-1.2249040561468361E-3</v>
      </c>
      <c r="O14" s="486">
        <v>-2.0844613044811777E-2</v>
      </c>
    </row>
    <row r="15" spans="1:15" s="42" customFormat="1" ht="15.75" customHeight="1" x14ac:dyDescent="0.2">
      <c r="A15" s="520" t="s">
        <v>121</v>
      </c>
      <c r="B15" s="44"/>
      <c r="C15" s="488">
        <v>13377.632091548874</v>
      </c>
      <c r="D15" s="479">
        <f t="shared" si="0"/>
        <v>0.31501067185815201</v>
      </c>
      <c r="E15" s="527">
        <v>13970.981979030919</v>
      </c>
      <c r="F15" s="479">
        <f t="shared" si="1"/>
        <v>0.32837656539423177</v>
      </c>
      <c r="G15" s="479"/>
      <c r="H15" s="479"/>
      <c r="J15" s="488">
        <v>41711.454311391746</v>
      </c>
      <c r="K15" s="479">
        <f t="shared" si="3"/>
        <v>0.3272966878884413</v>
      </c>
      <c r="L15" s="488">
        <v>40325.422833834898</v>
      </c>
      <c r="M15" s="479">
        <f t="shared" si="2"/>
        <v>0.32142984238438621</v>
      </c>
      <c r="N15" s="479"/>
      <c r="O15" s="479"/>
    </row>
    <row r="16" spans="1:15" s="42" customFormat="1" ht="15.75" customHeight="1" x14ac:dyDescent="0.2">
      <c r="A16" s="526" t="s">
        <v>122</v>
      </c>
      <c r="C16" s="527">
        <v>50.466577079338492</v>
      </c>
      <c r="D16" s="479">
        <f t="shared" si="0"/>
        <v>1.1883650442283172E-3</v>
      </c>
      <c r="E16" s="527">
        <v>35.747724985951002</v>
      </c>
      <c r="F16" s="479">
        <v>8.402211934109441E-4</v>
      </c>
      <c r="G16" s="479"/>
      <c r="H16" s="479"/>
      <c r="J16" s="527">
        <v>-112.89555135335651</v>
      </c>
      <c r="K16" s="479">
        <f t="shared" si="3"/>
        <v>-8.8585595120814508E-4</v>
      </c>
      <c r="L16" s="527">
        <v>632.69287843224026</v>
      </c>
      <c r="M16" s="479">
        <v>5.0431305588583882E-3</v>
      </c>
      <c r="N16" s="479"/>
      <c r="O16" s="479"/>
    </row>
    <row r="17" spans="1:15" s="42" customFormat="1" ht="15.75" customHeight="1" thickBot="1" x14ac:dyDescent="0.25">
      <c r="A17" s="278" t="s">
        <v>140</v>
      </c>
      <c r="B17" s="63"/>
      <c r="C17" s="459">
        <v>-51.82276607</v>
      </c>
      <c r="D17" s="466">
        <v>-1.2202999937164852E-3</v>
      </c>
      <c r="E17" s="342">
        <v>-26.802237510000001</v>
      </c>
      <c r="F17" s="275">
        <v>-6.2996478784555225E-4</v>
      </c>
      <c r="G17" s="275"/>
      <c r="H17" s="275"/>
      <c r="J17" s="459">
        <v>-161.93582052000002</v>
      </c>
      <c r="K17" s="466">
        <v>-1.2706595485983344E-3</v>
      </c>
      <c r="L17" s="459">
        <v>-114.65830644</v>
      </c>
      <c r="M17" s="275">
        <v>-9.1392969439981018E-4</v>
      </c>
      <c r="N17" s="275"/>
      <c r="O17" s="275"/>
    </row>
    <row r="18" spans="1:15" s="42" customFormat="1" ht="15" customHeight="1" thickBot="1" x14ac:dyDescent="0.25">
      <c r="A18" s="528" t="s">
        <v>170</v>
      </c>
      <c r="B18" s="63"/>
      <c r="C18" s="342">
        <v>6786.7262395347379</v>
      </c>
      <c r="D18" s="275">
        <f t="shared" si="0"/>
        <v>0.15981088265865595</v>
      </c>
      <c r="E18" s="474">
        <v>6710.8602504163146</v>
      </c>
      <c r="F18" s="486">
        <f t="shared" si="1"/>
        <v>0.15773331059906212</v>
      </c>
      <c r="G18" s="486">
        <v>1.1304957380645408E-2</v>
      </c>
      <c r="H18" s="486">
        <v>1.1662168736143563E-2</v>
      </c>
      <c r="I18" s="3"/>
      <c r="J18" s="342">
        <v>19015.607191312025</v>
      </c>
      <c r="K18" s="275">
        <f t="shared" si="3"/>
        <v>0.1492095002356294</v>
      </c>
      <c r="L18" s="342">
        <v>19682.9117200494</v>
      </c>
      <c r="M18" s="486">
        <f t="shared" si="2"/>
        <v>0.15689048662703403</v>
      </c>
      <c r="N18" s="486">
        <v>-3.3902734424076431E-2</v>
      </c>
      <c r="O18" s="486">
        <v>-5.4655218752937995E-2</v>
      </c>
    </row>
    <row r="19" spans="1:15" s="42" customFormat="1" ht="14.25" customHeight="1" thickBot="1" x14ac:dyDescent="0.25">
      <c r="A19" s="529" t="s">
        <v>179</v>
      </c>
      <c r="B19" s="63"/>
      <c r="C19" s="474">
        <v>2492.9757988651236</v>
      </c>
      <c r="D19" s="486">
        <f t="shared" si="0"/>
        <v>5.8703511649324434E-2</v>
      </c>
      <c r="E19" s="342">
        <v>2700.087665711826</v>
      </c>
      <c r="F19" s="275">
        <f t="shared" si="1"/>
        <v>6.34633639396677E-2</v>
      </c>
      <c r="G19" s="486"/>
      <c r="H19" s="275"/>
      <c r="I19" s="3"/>
      <c r="J19" s="474">
        <v>7097.9551119862126</v>
      </c>
      <c r="K19" s="486">
        <f t="shared" si="3"/>
        <v>5.5695425568018361E-2</v>
      </c>
      <c r="L19" s="474">
        <v>7353.8600972647346</v>
      </c>
      <c r="M19" s="275">
        <f t="shared" si="2"/>
        <v>5.8616870596018521E-2</v>
      </c>
      <c r="N19" s="486"/>
      <c r="O19" s="275"/>
    </row>
    <row r="20" spans="1:15" s="42" customFormat="1" ht="15.75" thickBot="1" x14ac:dyDescent="0.25">
      <c r="A20" s="530" t="s">
        <v>233</v>
      </c>
      <c r="B20" s="63"/>
      <c r="C20" s="531">
        <v>9279.7020383998606</v>
      </c>
      <c r="D20" s="532">
        <f t="shared" si="0"/>
        <v>0.21851439430798036</v>
      </c>
      <c r="E20" s="531">
        <v>9410.9479161281397</v>
      </c>
      <c r="F20" s="532">
        <f t="shared" si="1"/>
        <v>0.22119667453872979</v>
      </c>
      <c r="G20" s="532">
        <v>-1.3946084804417502E-2</v>
      </c>
      <c r="H20" s="532">
        <v>-1.3548414060493341E-2</v>
      </c>
      <c r="I20" s="3"/>
      <c r="J20" s="531">
        <v>26113.562303298244</v>
      </c>
      <c r="K20" s="532">
        <f t="shared" si="3"/>
        <v>0.2049049258036478</v>
      </c>
      <c r="L20" s="531">
        <v>27036.771817314137</v>
      </c>
      <c r="M20" s="532">
        <f t="shared" si="2"/>
        <v>0.21550735722305256</v>
      </c>
      <c r="N20" s="532">
        <v>-3.41464402723064E-2</v>
      </c>
      <c r="O20" s="532">
        <v>-5.4513757125801976E-2</v>
      </c>
    </row>
    <row r="21" spans="1:15" s="42" customFormat="1" ht="6" customHeight="1" x14ac:dyDescent="0.2">
      <c r="A21" s="257"/>
      <c r="B21" s="506"/>
      <c r="C21" s="506"/>
      <c r="D21" s="48"/>
      <c r="E21" s="506"/>
      <c r="F21" s="506"/>
      <c r="G21" s="506"/>
      <c r="H21" s="506"/>
      <c r="I21" s="48"/>
    </row>
    <row r="22" spans="1:15" s="42" customFormat="1" ht="11.1" customHeight="1" x14ac:dyDescent="0.2">
      <c r="A22" s="108"/>
      <c r="B22" s="66"/>
      <c r="C22" s="66"/>
      <c r="D22" s="66"/>
      <c r="E22" s="66"/>
      <c r="F22" s="66"/>
      <c r="G22" s="66"/>
      <c r="H22" s="66"/>
    </row>
    <row r="23" spans="1:15" s="42" customFormat="1" ht="13.5" customHeight="1" x14ac:dyDescent="0.2">
      <c r="A23" s="258" t="s">
        <v>86</v>
      </c>
      <c r="B23" s="258"/>
      <c r="C23" s="258"/>
      <c r="D23" s="258"/>
      <c r="E23" s="258"/>
      <c r="F23" s="258"/>
      <c r="G23" s="258"/>
      <c r="H23" s="258"/>
    </row>
    <row r="24" spans="1:15" s="42" customFormat="1" ht="13.5" customHeight="1" x14ac:dyDescent="0.2">
      <c r="A24" s="260" t="s">
        <v>87</v>
      </c>
      <c r="B24" s="261"/>
      <c r="C24" s="261"/>
      <c r="D24" s="261"/>
      <c r="E24" s="261"/>
      <c r="F24" s="261"/>
      <c r="G24" s="261"/>
      <c r="H24" s="261"/>
    </row>
    <row r="25" spans="1:15" s="42" customFormat="1" ht="13.5" customHeight="1" x14ac:dyDescent="0.2">
      <c r="A25" s="260" t="s">
        <v>88</v>
      </c>
      <c r="B25" s="261"/>
      <c r="C25" s="261"/>
      <c r="D25" s="261"/>
      <c r="E25" s="261"/>
      <c r="F25" s="261"/>
      <c r="G25" s="261"/>
      <c r="H25" s="261"/>
    </row>
    <row r="26" spans="1:15" s="42" customFormat="1" ht="13.5" customHeight="1" x14ac:dyDescent="0.2">
      <c r="A26" s="262" t="s">
        <v>89</v>
      </c>
      <c r="B26" s="261"/>
      <c r="C26" s="261"/>
      <c r="D26" s="261"/>
      <c r="E26" s="261"/>
      <c r="F26" s="261"/>
      <c r="G26" s="261"/>
      <c r="H26" s="261"/>
    </row>
    <row r="27" spans="1:15" s="42" customFormat="1" ht="13.5" customHeight="1" x14ac:dyDescent="0.2">
      <c r="A27" s="262" t="s">
        <v>90</v>
      </c>
      <c r="B27" s="259"/>
      <c r="C27" s="259"/>
      <c r="D27" s="259"/>
      <c r="E27" s="259"/>
      <c r="F27" s="259"/>
      <c r="G27" s="259"/>
      <c r="H27" s="259"/>
    </row>
    <row r="28" spans="1:15" ht="16.149999999999999" customHeight="1" x14ac:dyDescent="0.2">
      <c r="A28" s="263" t="s">
        <v>91</v>
      </c>
      <c r="B28" s="264"/>
      <c r="C28" s="264"/>
      <c r="D28" s="264"/>
      <c r="E28" s="264"/>
      <c r="F28" s="264"/>
      <c r="G28" s="264"/>
      <c r="H28" s="264"/>
    </row>
    <row r="29" spans="1:15" ht="22.9" customHeight="1" x14ac:dyDescent="0.2">
      <c r="A29" s="761" t="s">
        <v>92</v>
      </c>
      <c r="B29" s="761"/>
      <c r="C29" s="761"/>
      <c r="D29" s="761"/>
      <c r="E29" s="761"/>
      <c r="F29" s="761"/>
      <c r="G29" s="761"/>
      <c r="H29" s="761"/>
    </row>
  </sheetData>
  <mergeCells count="6">
    <mergeCell ref="J5:O5"/>
    <mergeCell ref="A1:O1"/>
    <mergeCell ref="A2:O2"/>
    <mergeCell ref="A3:O3"/>
    <mergeCell ref="A29:H29"/>
    <mergeCell ref="C5:H5"/>
  </mergeCells>
  <printOptions horizontalCentered="1"/>
  <pageMargins left="0.43307086614173229" right="0.31496062992125984" top="0.78740157480314965" bottom="0.23622047244094491" header="0" footer="0"/>
  <pageSetup scale="44" orientation="portrait" horizontalDpi="300" verticalDpi="300" r:id="rId1"/>
  <headerFooter alignWithMargins="0">
    <oddFooter>&amp;L_x000D_&amp;1#&amp;"Aptos"&amp;14&amp;K000000 Interna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O31"/>
  <sheetViews>
    <sheetView showGridLines="0" zoomScale="115" workbookViewId="0">
      <selection activeCell="K24" sqref="K24"/>
    </sheetView>
  </sheetViews>
  <sheetFormatPr baseColWidth="10" defaultColWidth="9.85546875" defaultRowHeight="11.25" x14ac:dyDescent="0.2"/>
  <cols>
    <col min="1" max="1" width="51" style="1" customWidth="1"/>
    <col min="2" max="2" width="1.7109375" style="27" customWidth="1"/>
    <col min="3" max="7" width="8.7109375" style="27" customWidth="1"/>
    <col min="8" max="8" width="11.7109375" style="27" customWidth="1"/>
    <col min="9" max="9" width="2.7109375" style="265" customWidth="1"/>
    <col min="10" max="14" width="8.7109375" style="265" customWidth="1"/>
    <col min="15" max="15" width="11.7109375" style="265" customWidth="1"/>
    <col min="16" max="16384" width="9.85546875" style="265"/>
  </cols>
  <sheetData>
    <row r="1" spans="1:15" s="42" customFormat="1" ht="15" x14ac:dyDescent="0.2">
      <c r="A1" s="755" t="s">
        <v>106</v>
      </c>
      <c r="B1" s="755"/>
      <c r="C1" s="755"/>
      <c r="D1" s="755"/>
      <c r="E1" s="755"/>
      <c r="F1" s="755"/>
      <c r="G1" s="755"/>
      <c r="H1" s="755"/>
      <c r="I1" s="755"/>
      <c r="J1" s="755"/>
      <c r="K1" s="755"/>
      <c r="L1" s="755"/>
      <c r="M1" s="755"/>
      <c r="N1" s="755"/>
      <c r="O1" s="755"/>
    </row>
    <row r="2" spans="1:15" s="42" customFormat="1" ht="15" customHeight="1" x14ac:dyDescent="0.2">
      <c r="A2" s="762" t="s">
        <v>108</v>
      </c>
      <c r="B2" s="762"/>
      <c r="C2" s="762"/>
      <c r="D2" s="762"/>
      <c r="E2" s="762"/>
      <c r="F2" s="762"/>
      <c r="G2" s="762"/>
      <c r="H2" s="762"/>
      <c r="I2" s="762"/>
      <c r="J2" s="762"/>
      <c r="K2" s="762"/>
      <c r="L2" s="762"/>
      <c r="M2" s="762"/>
      <c r="N2" s="762"/>
      <c r="O2" s="762"/>
    </row>
    <row r="3" spans="1:15" s="42" customFormat="1" ht="11.1" customHeight="1" x14ac:dyDescent="0.2">
      <c r="A3" s="754" t="s">
        <v>116</v>
      </c>
      <c r="B3" s="754"/>
      <c r="C3" s="754"/>
      <c r="D3" s="754"/>
      <c r="E3" s="754"/>
      <c r="F3" s="754"/>
      <c r="G3" s="754"/>
      <c r="H3" s="754"/>
      <c r="I3" s="754"/>
      <c r="J3" s="754"/>
      <c r="K3" s="754"/>
      <c r="L3" s="754"/>
      <c r="M3" s="754"/>
      <c r="N3" s="754"/>
      <c r="O3" s="754"/>
    </row>
    <row r="4" spans="1:15" s="42" customFormat="1" ht="11.1" customHeight="1" x14ac:dyDescent="0.2">
      <c r="A4" s="2"/>
      <c r="B4" s="34"/>
      <c r="C4" s="34"/>
      <c r="D4" s="34"/>
      <c r="E4" s="34"/>
      <c r="F4" s="34"/>
      <c r="G4" s="34"/>
      <c r="H4" s="34"/>
      <c r="J4" s="34"/>
      <c r="K4" s="34"/>
      <c r="L4" s="34"/>
      <c r="M4" s="34"/>
      <c r="N4" s="34"/>
      <c r="O4" s="34"/>
    </row>
    <row r="5" spans="1:15" s="42" customFormat="1" ht="15" customHeight="1" x14ac:dyDescent="0.3">
      <c r="A5" s="2"/>
      <c r="B5" s="34"/>
      <c r="C5" s="753" t="str">
        <f>+'Division MX - CAM'!C5:H5</f>
        <v>For the Third Quarter of:</v>
      </c>
      <c r="D5" s="753"/>
      <c r="E5" s="753"/>
      <c r="F5" s="753"/>
      <c r="G5" s="753"/>
      <c r="H5" s="753"/>
      <c r="J5" s="753" t="str">
        <f>+'Division MX - CAM'!J5:O5</f>
        <v>For the First Nine Months of:</v>
      </c>
      <c r="K5" s="753"/>
      <c r="L5" s="753"/>
      <c r="M5" s="753"/>
      <c r="N5" s="753"/>
      <c r="O5" s="753"/>
    </row>
    <row r="6" spans="1:15" s="249" customFormat="1" ht="30.75" customHeight="1" x14ac:dyDescent="0.2">
      <c r="A6" s="97"/>
      <c r="B6" s="69"/>
      <c r="C6" s="518">
        <f>+'Division MX - CAM'!C6</f>
        <v>2025</v>
      </c>
      <c r="D6" s="519" t="s">
        <v>107</v>
      </c>
      <c r="E6" s="518">
        <f>+'Division MX - CAM'!E6</f>
        <v>2024</v>
      </c>
      <c r="F6" s="519" t="s">
        <v>107</v>
      </c>
      <c r="G6" s="518" t="s">
        <v>157</v>
      </c>
      <c r="H6" s="518" t="s">
        <v>218</v>
      </c>
      <c r="J6" s="518">
        <f>+'Division MX - CAM'!J6</f>
        <v>2025</v>
      </c>
      <c r="K6" s="519" t="s">
        <v>107</v>
      </c>
      <c r="L6" s="518">
        <f>+'Division MX - CAM'!L6</f>
        <v>2024</v>
      </c>
      <c r="M6" s="519" t="s">
        <v>107</v>
      </c>
      <c r="N6" s="518" t="s">
        <v>157</v>
      </c>
      <c r="O6" s="518" t="s">
        <v>218</v>
      </c>
    </row>
    <row r="7" spans="1:15" s="42" customFormat="1" ht="15.75" customHeight="1" x14ac:dyDescent="0.2">
      <c r="A7" s="521" t="s">
        <v>141</v>
      </c>
      <c r="B7" s="63"/>
      <c r="C7" s="476">
        <v>3029.8887513970003</v>
      </c>
      <c r="D7" s="476"/>
      <c r="E7" s="476">
        <v>2902.7443925537518</v>
      </c>
      <c r="F7" s="476"/>
      <c r="G7" s="479">
        <v>4.3801431214337994E-2</v>
      </c>
      <c r="H7" s="479">
        <v>4.3801431214337772E-2</v>
      </c>
      <c r="J7" s="476">
        <v>8900.6630378260106</v>
      </c>
      <c r="K7" s="476"/>
      <c r="L7" s="476">
        <v>8649.1072099260909</v>
      </c>
      <c r="M7" s="476"/>
      <c r="N7" s="479">
        <v>2.9084600502029101E-2</v>
      </c>
      <c r="O7" s="479">
        <v>2.9084600502029101E-2</v>
      </c>
    </row>
    <row r="8" spans="1:15" s="42" customFormat="1" ht="15.75" customHeight="1" x14ac:dyDescent="0.2">
      <c r="A8" s="522" t="s">
        <v>142</v>
      </c>
      <c r="B8" s="63"/>
      <c r="C8" s="481">
        <v>422.97406232871373</v>
      </c>
      <c r="D8" s="481"/>
      <c r="E8" s="481">
        <v>412.08081154058129</v>
      </c>
      <c r="F8" s="481"/>
      <c r="G8" s="483">
        <v>2.643474406732893E-2</v>
      </c>
      <c r="H8" s="483">
        <v>2.643474406732893E-2</v>
      </c>
      <c r="J8" s="481">
        <v>1254.5789950477836</v>
      </c>
      <c r="K8" s="481"/>
      <c r="L8" s="481">
        <v>1241.0911152769736</v>
      </c>
      <c r="M8" s="481"/>
      <c r="N8" s="483">
        <v>1.0867759509985531E-2</v>
      </c>
      <c r="O8" s="483">
        <v>1.0867759509985531E-2</v>
      </c>
    </row>
    <row r="9" spans="1:15" s="42" customFormat="1" ht="15.75" customHeight="1" thickBot="1" x14ac:dyDescent="0.25">
      <c r="A9" s="523" t="s">
        <v>76</v>
      </c>
      <c r="B9" s="63"/>
      <c r="C9" s="458">
        <v>65.393348831732467</v>
      </c>
      <c r="D9" s="458"/>
      <c r="E9" s="458">
        <v>61.517874263001097</v>
      </c>
      <c r="F9" s="524"/>
      <c r="G9" s="466">
        <f>+C9/E9-1</f>
        <v>6.2997537141204596E-2</v>
      </c>
      <c r="H9" s="524"/>
      <c r="J9" s="458">
        <v>65.075551041225111</v>
      </c>
      <c r="K9" s="458"/>
      <c r="L9" s="458">
        <v>59.164475175891013</v>
      </c>
      <c r="M9" s="524"/>
      <c r="N9" s="466">
        <f>+J9/L9-1</f>
        <v>9.9909208148318163E-2</v>
      </c>
      <c r="O9" s="524"/>
    </row>
    <row r="10" spans="1:15" s="42" customFormat="1" ht="15.75" customHeight="1" x14ac:dyDescent="0.2">
      <c r="A10" s="278" t="s">
        <v>118</v>
      </c>
      <c r="B10" s="63"/>
      <c r="C10" s="488">
        <v>29234.843471841061</v>
      </c>
      <c r="D10" s="489"/>
      <c r="E10" s="488">
        <v>26865.474981810683</v>
      </c>
      <c r="F10" s="489"/>
      <c r="G10" s="489"/>
      <c r="H10" s="489"/>
      <c r="J10" s="488">
        <v>86233.037265024119</v>
      </c>
      <c r="K10" s="489"/>
      <c r="L10" s="488">
        <v>77886.272724874347</v>
      </c>
      <c r="M10" s="489"/>
      <c r="N10" s="489"/>
      <c r="O10" s="489"/>
    </row>
    <row r="11" spans="1:15" s="42" customFormat="1" ht="15.75" customHeight="1" thickBot="1" x14ac:dyDescent="0.25">
      <c r="A11" s="523" t="s">
        <v>119</v>
      </c>
      <c r="B11" s="63"/>
      <c r="C11" s="342">
        <v>181.63882174390812</v>
      </c>
      <c r="D11" s="524"/>
      <c r="E11" s="342">
        <v>190.13384969187439</v>
      </c>
      <c r="F11" s="524"/>
      <c r="G11" s="524"/>
      <c r="H11" s="524"/>
      <c r="J11" s="342">
        <v>308.7821064004454</v>
      </c>
      <c r="K11" s="524"/>
      <c r="L11" s="342">
        <v>530.68731337952147</v>
      </c>
      <c r="M11" s="524"/>
      <c r="N11" s="524"/>
      <c r="O11" s="524"/>
    </row>
    <row r="12" spans="1:15" s="42" customFormat="1" ht="15.75" customHeight="1" thickBot="1" x14ac:dyDescent="0.25">
      <c r="A12" s="525" t="s">
        <v>143</v>
      </c>
      <c r="B12" s="361"/>
      <c r="C12" s="474">
        <v>29416.482293584966</v>
      </c>
      <c r="D12" s="486">
        <f t="shared" ref="D12:D20" si="0">+C12/$C$12</f>
        <v>1</v>
      </c>
      <c r="E12" s="474">
        <v>27055.608831502555</v>
      </c>
      <c r="F12" s="486">
        <f>+E12/$E$12</f>
        <v>1</v>
      </c>
      <c r="G12" s="486">
        <v>8.7260038271010698E-2</v>
      </c>
      <c r="H12" s="486">
        <v>0.12490090402837617</v>
      </c>
      <c r="J12" s="474">
        <v>86541.819371424572</v>
      </c>
      <c r="K12" s="486">
        <f t="shared" ref="K12:K20" si="1">J12/$J$12</f>
        <v>1</v>
      </c>
      <c r="L12" s="474">
        <v>78416.960038253863</v>
      </c>
      <c r="M12" s="486">
        <f t="shared" ref="M12:M20" si="2">L12/$L$12</f>
        <v>1</v>
      </c>
      <c r="N12" s="486">
        <v>0.10361099600401724</v>
      </c>
      <c r="O12" s="486">
        <v>0.16401743196559204</v>
      </c>
    </row>
    <row r="13" spans="1:15" s="42" customFormat="1" ht="15.75" customHeight="1" thickBot="1" x14ac:dyDescent="0.25">
      <c r="A13" s="278" t="s">
        <v>120</v>
      </c>
      <c r="B13" s="361"/>
      <c r="C13" s="459">
        <v>17188.315213700629</v>
      </c>
      <c r="D13" s="275">
        <f t="shared" si="0"/>
        <v>0.58430899528217861</v>
      </c>
      <c r="E13" s="459">
        <v>15652.135738270492</v>
      </c>
      <c r="F13" s="275">
        <f t="shared" ref="F13:F20" si="3">+E13/$E$12</f>
        <v>0.5785172248663546</v>
      </c>
      <c r="G13" s="275"/>
      <c r="H13" s="275"/>
      <c r="J13" s="459">
        <v>50144.11024525878</v>
      </c>
      <c r="K13" s="275">
        <f t="shared" si="1"/>
        <v>0.57942056926314134</v>
      </c>
      <c r="L13" s="459">
        <v>46057.143497301513</v>
      </c>
      <c r="M13" s="275">
        <f t="shared" si="2"/>
        <v>0.58733650826088668</v>
      </c>
      <c r="N13" s="275"/>
      <c r="O13" s="275"/>
    </row>
    <row r="14" spans="1:15" s="42" customFormat="1" ht="15.75" customHeight="1" thickBot="1" x14ac:dyDescent="0.25">
      <c r="A14" s="525" t="s">
        <v>2</v>
      </c>
      <c r="B14" s="63"/>
      <c r="C14" s="342">
        <v>12228.167079884332</v>
      </c>
      <c r="D14" s="461">
        <f t="shared" si="0"/>
        <v>0.41569100471782117</v>
      </c>
      <c r="E14" s="342">
        <v>11403.473093232065</v>
      </c>
      <c r="F14" s="461">
        <f t="shared" si="3"/>
        <v>0.42148277513364552</v>
      </c>
      <c r="G14" s="461">
        <v>7.2319545099090998E-2</v>
      </c>
      <c r="H14" s="461">
        <v>0.10449874628626699</v>
      </c>
      <c r="J14" s="342">
        <v>36397.709126165792</v>
      </c>
      <c r="K14" s="461">
        <f t="shared" si="1"/>
        <v>0.42057943073685866</v>
      </c>
      <c r="L14" s="342">
        <v>32359.81654095235</v>
      </c>
      <c r="M14" s="461">
        <f t="shared" si="2"/>
        <v>0.41266349173911326</v>
      </c>
      <c r="N14" s="461">
        <v>0.12478107161402985</v>
      </c>
      <c r="O14" s="461">
        <v>0.18065060064928873</v>
      </c>
    </row>
    <row r="15" spans="1:15" s="42" customFormat="1" ht="15.75" customHeight="1" x14ac:dyDescent="0.2">
      <c r="A15" s="520" t="s">
        <v>121</v>
      </c>
      <c r="B15" s="44"/>
      <c r="C15" s="488">
        <v>8977.8896363769709</v>
      </c>
      <c r="D15" s="490">
        <f t="shared" si="0"/>
        <v>0.30519929428593967</v>
      </c>
      <c r="E15" s="488">
        <v>8453.7794877803808</v>
      </c>
      <c r="F15" s="490">
        <f t="shared" si="3"/>
        <v>0.31245940686195578</v>
      </c>
      <c r="G15" s="490"/>
      <c r="H15" s="490"/>
      <c r="J15" s="488">
        <v>26460.179012855202</v>
      </c>
      <c r="K15" s="490">
        <f t="shared" si="1"/>
        <v>0.30575020498808864</v>
      </c>
      <c r="L15" s="488">
        <v>23750.837732476339</v>
      </c>
      <c r="M15" s="490">
        <f t="shared" si="2"/>
        <v>0.30287883795661108</v>
      </c>
      <c r="N15" s="490"/>
      <c r="O15" s="490"/>
    </row>
    <row r="16" spans="1:15" s="42" customFormat="1" ht="15.75" customHeight="1" x14ac:dyDescent="0.2">
      <c r="A16" s="526" t="s">
        <v>122</v>
      </c>
      <c r="C16" s="527">
        <v>-209.42937496662157</v>
      </c>
      <c r="D16" s="479">
        <f t="shared" si="0"/>
        <v>-7.1194568023618893E-3</v>
      </c>
      <c r="E16" s="527">
        <v>40.242540161585268</v>
      </c>
      <c r="F16" s="479">
        <f t="shared" si="3"/>
        <v>1.4874010195892666E-3</v>
      </c>
      <c r="G16" s="479"/>
      <c r="H16" s="479"/>
      <c r="J16" s="527">
        <v>-155.8017350027805</v>
      </c>
      <c r="K16" s="479">
        <f t="shared" si="1"/>
        <v>-1.8003057496873587E-3</v>
      </c>
      <c r="L16" s="527">
        <v>306.99908292327825</v>
      </c>
      <c r="M16" s="479">
        <f t="shared" si="2"/>
        <v>3.9149577179925874E-3</v>
      </c>
      <c r="N16" s="479"/>
      <c r="O16" s="479"/>
    </row>
    <row r="17" spans="1:15" s="42" customFormat="1" ht="15.75" customHeight="1" thickBot="1" x14ac:dyDescent="0.25">
      <c r="A17" s="278" t="s">
        <v>140</v>
      </c>
      <c r="B17" s="63"/>
      <c r="C17" s="459">
        <v>-45.044856061037805</v>
      </c>
      <c r="D17" s="466">
        <v>-1.5312794919350712E-3</v>
      </c>
      <c r="E17" s="459">
        <v>-17.9791839617404</v>
      </c>
      <c r="F17" s="275">
        <v>-6.6452705144103431E-4</v>
      </c>
      <c r="G17" s="275"/>
      <c r="H17" s="275"/>
      <c r="J17" s="459">
        <v>-124.5972230061485</v>
      </c>
      <c r="K17" s="466">
        <v>-1.4397342684858035E-3</v>
      </c>
      <c r="L17" s="459">
        <v>-51.625301162498701</v>
      </c>
      <c r="M17" s="275">
        <v>-6.583435667145796E-4</v>
      </c>
      <c r="N17" s="275"/>
      <c r="O17" s="275"/>
    </row>
    <row r="18" spans="1:15" s="42" customFormat="1" ht="15.75" customHeight="1" thickBot="1" x14ac:dyDescent="0.25">
      <c r="A18" s="528" t="s">
        <v>169</v>
      </c>
      <c r="B18" s="63"/>
      <c r="C18" s="342">
        <v>3504.7516745350176</v>
      </c>
      <c r="D18" s="275">
        <f t="shared" si="0"/>
        <v>0.11914244672617842</v>
      </c>
      <c r="E18" s="342">
        <v>2927.4302492518395</v>
      </c>
      <c r="F18" s="486">
        <f t="shared" si="3"/>
        <v>0.10820049430354151</v>
      </c>
      <c r="G18" s="486">
        <v>0.19721099262082276</v>
      </c>
      <c r="H18" s="486">
        <v>0.20437475119016701</v>
      </c>
      <c r="J18" s="342">
        <v>10217.929071319515</v>
      </c>
      <c r="K18" s="275">
        <f t="shared" si="1"/>
        <v>0.11806926576694313</v>
      </c>
      <c r="L18" s="342">
        <v>8353.605026715235</v>
      </c>
      <c r="M18" s="486">
        <f t="shared" si="2"/>
        <v>0.10652803963122424</v>
      </c>
      <c r="N18" s="486">
        <v>0.22317598673172623</v>
      </c>
      <c r="O18" s="486">
        <v>0.23076476572891558</v>
      </c>
    </row>
    <row r="19" spans="1:15" s="251" customFormat="1" ht="14.25" customHeight="1" thickBot="1" x14ac:dyDescent="0.25">
      <c r="A19" s="529" t="s">
        <v>179</v>
      </c>
      <c r="B19" s="63"/>
      <c r="C19" s="474">
        <v>1664.2604656571571</v>
      </c>
      <c r="D19" s="486">
        <f t="shared" si="0"/>
        <v>5.6575781191216486E-2</v>
      </c>
      <c r="E19" s="474">
        <v>1662.5373336537755</v>
      </c>
      <c r="F19" s="275">
        <f t="shared" si="3"/>
        <v>6.1448897491376289E-2</v>
      </c>
      <c r="G19" s="486"/>
      <c r="H19" s="275"/>
      <c r="J19" s="474">
        <v>4607.437995373507</v>
      </c>
      <c r="K19" s="486">
        <f t="shared" si="1"/>
        <v>5.3239439947513359E-2</v>
      </c>
      <c r="L19" s="474">
        <v>4653.2795111456398</v>
      </c>
      <c r="M19" s="275">
        <f t="shared" si="2"/>
        <v>5.9340218096641945E-2</v>
      </c>
      <c r="N19" s="486"/>
      <c r="O19" s="275"/>
    </row>
    <row r="20" spans="1:15" s="42" customFormat="1" ht="15.75" thickBot="1" x14ac:dyDescent="0.25">
      <c r="A20" s="530" t="s">
        <v>234</v>
      </c>
      <c r="B20" s="660"/>
      <c r="C20" s="531">
        <v>5169.0121401921751</v>
      </c>
      <c r="D20" s="532">
        <f t="shared" si="0"/>
        <v>0.17571822791739491</v>
      </c>
      <c r="E20" s="531">
        <v>4589.967582905615</v>
      </c>
      <c r="F20" s="532">
        <f t="shared" si="3"/>
        <v>0.16964939179491778</v>
      </c>
      <c r="G20" s="532">
        <v>0.12615438929091605</v>
      </c>
      <c r="H20" s="532">
        <v>0.1539598417646928</v>
      </c>
      <c r="J20" s="531">
        <v>14825.367066693021</v>
      </c>
      <c r="K20" s="532">
        <f t="shared" si="1"/>
        <v>0.17130870571445647</v>
      </c>
      <c r="L20" s="531">
        <v>13006.884537860877</v>
      </c>
      <c r="M20" s="532">
        <f t="shared" si="2"/>
        <v>0.1658682577278662</v>
      </c>
      <c r="N20" s="532">
        <v>0.13980923129892053</v>
      </c>
      <c r="O20" s="532">
        <v>0.20605537290651221</v>
      </c>
    </row>
    <row r="21" spans="1:15" s="42" customFormat="1" ht="11.1" customHeight="1" x14ac:dyDescent="0.2">
      <c r="A21" s="252"/>
      <c r="B21" s="41"/>
      <c r="C21" s="253"/>
      <c r="D21" s="254"/>
      <c r="E21" s="253"/>
      <c r="F21" s="255"/>
      <c r="G21" s="256"/>
      <c r="H21" s="256"/>
    </row>
    <row r="22" spans="1:15" s="42" customFormat="1" ht="6" customHeight="1" x14ac:dyDescent="0.2">
      <c r="A22" s="257"/>
      <c r="B22" s="48"/>
      <c r="C22" s="48"/>
      <c r="D22" s="48"/>
      <c r="E22" s="48"/>
      <c r="F22" s="48"/>
      <c r="G22" s="48"/>
      <c r="H22" s="48"/>
      <c r="I22" s="48"/>
    </row>
    <row r="23" spans="1:15" s="42" customFormat="1" ht="11.1" customHeight="1" x14ac:dyDescent="0.2">
      <c r="A23" s="108"/>
      <c r="B23" s="66"/>
      <c r="C23" s="66"/>
      <c r="D23" s="66"/>
      <c r="E23" s="66"/>
      <c r="F23" s="66"/>
      <c r="G23" s="66"/>
      <c r="H23" s="66"/>
    </row>
    <row r="24" spans="1:15" s="42" customFormat="1" ht="16.5" customHeight="1" x14ac:dyDescent="0.25">
      <c r="A24" s="266" t="s">
        <v>86</v>
      </c>
      <c r="B24" s="267"/>
      <c r="C24" s="267"/>
      <c r="D24" s="155"/>
      <c r="E24" s="267"/>
      <c r="F24" s="267"/>
      <c r="G24" s="155"/>
      <c r="H24" s="267"/>
    </row>
    <row r="25" spans="1:15" s="42" customFormat="1" ht="16.5" customHeight="1" x14ac:dyDescent="0.25">
      <c r="A25" s="266" t="s">
        <v>93</v>
      </c>
      <c r="B25" s="267"/>
      <c r="C25" s="267"/>
      <c r="D25" s="155"/>
      <c r="E25" s="267"/>
      <c r="F25" s="267"/>
      <c r="G25" s="155"/>
      <c r="H25" s="267"/>
    </row>
    <row r="26" spans="1:15" s="42" customFormat="1" ht="33.75" customHeight="1" x14ac:dyDescent="0.2">
      <c r="A26" s="764" t="s">
        <v>94</v>
      </c>
      <c r="B26" s="764"/>
      <c r="C26" s="764"/>
      <c r="D26" s="764"/>
      <c r="E26" s="764"/>
      <c r="F26" s="764"/>
      <c r="G26" s="764"/>
      <c r="H26" s="764"/>
    </row>
    <row r="27" spans="1:15" s="42" customFormat="1" ht="56.25" customHeight="1" x14ac:dyDescent="0.2">
      <c r="A27" s="764" t="s">
        <v>95</v>
      </c>
      <c r="B27" s="764"/>
      <c r="C27" s="764"/>
      <c r="D27" s="764"/>
      <c r="E27" s="764"/>
      <c r="F27" s="764"/>
      <c r="G27" s="764"/>
      <c r="H27" s="764"/>
    </row>
    <row r="28" spans="1:15" s="42" customFormat="1" ht="16.5" customHeight="1" x14ac:dyDescent="0.25">
      <c r="A28" s="268" t="s">
        <v>96</v>
      </c>
      <c r="B28" s="267"/>
      <c r="C28" s="267"/>
      <c r="D28" s="155"/>
      <c r="E28" s="267"/>
      <c r="F28" s="267"/>
      <c r="G28" s="155"/>
      <c r="H28" s="267"/>
    </row>
    <row r="29" spans="1:15" ht="16.5" customHeight="1" x14ac:dyDescent="0.25">
      <c r="A29" s="268" t="s">
        <v>97</v>
      </c>
      <c r="B29" s="267"/>
      <c r="C29" s="267"/>
      <c r="D29" s="155"/>
      <c r="E29" s="267"/>
      <c r="F29" s="267"/>
      <c r="G29" s="155"/>
      <c r="H29" s="267"/>
    </row>
    <row r="30" spans="1:15" ht="16.5" customHeight="1" x14ac:dyDescent="0.25">
      <c r="A30" s="269" t="s">
        <v>98</v>
      </c>
      <c r="B30" s="267"/>
      <c r="C30" s="267"/>
      <c r="D30" s="155"/>
      <c r="E30" s="267"/>
      <c r="F30" s="267"/>
      <c r="G30" s="155"/>
      <c r="H30" s="267"/>
    </row>
    <row r="31" spans="1:15" ht="31.5" customHeight="1" x14ac:dyDescent="0.2">
      <c r="A31" s="763" t="s">
        <v>99</v>
      </c>
      <c r="B31" s="763"/>
      <c r="C31" s="763"/>
      <c r="D31" s="763"/>
      <c r="E31" s="763"/>
      <c r="F31" s="763"/>
      <c r="G31" s="763"/>
      <c r="H31" s="763"/>
    </row>
  </sheetData>
  <mergeCells count="8">
    <mergeCell ref="J5:O5"/>
    <mergeCell ref="A1:O1"/>
    <mergeCell ref="A2:O2"/>
    <mergeCell ref="A3:O3"/>
    <mergeCell ref="A31:H31"/>
    <mergeCell ref="C5:H5"/>
    <mergeCell ref="A26:H26"/>
    <mergeCell ref="A27:H27"/>
  </mergeCells>
  <pageMargins left="0.7" right="0.7" top="0.75" bottom="0.75" header="0.3" footer="0.3"/>
  <pageSetup orientation="portrait" r:id="rId1"/>
  <headerFooter>
    <oddFooter>&amp;L_x000D_&amp;1#&amp;"Aptos"&amp;14&amp;K000000 Interna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R50"/>
  <sheetViews>
    <sheetView showGridLines="0" zoomScale="136" workbookViewId="0">
      <selection activeCell="G19" sqref="G19"/>
    </sheetView>
  </sheetViews>
  <sheetFormatPr baseColWidth="10" defaultColWidth="9.85546875" defaultRowHeight="11.1" customHeight="1" x14ac:dyDescent="0.2"/>
  <cols>
    <col min="1" max="1" width="25.7109375" style="178" customWidth="1"/>
    <col min="2" max="2" width="1.7109375" style="177" customWidth="1"/>
    <col min="3" max="4" width="10.7109375" style="175" customWidth="1"/>
    <col min="5" max="5" width="7.7109375" style="175" customWidth="1"/>
    <col min="6" max="6" width="1.7109375" style="175" customWidth="1"/>
    <col min="7" max="8" width="10.7109375" style="175" customWidth="1"/>
    <col min="9" max="9" width="7.7109375" style="175" customWidth="1"/>
    <col min="10" max="10" width="1.7109375" style="175" customWidth="1"/>
    <col min="11" max="11" width="13.42578125" style="177" customWidth="1"/>
    <col min="12" max="12" width="10.28515625" style="177" customWidth="1"/>
    <col min="13" max="14" width="11.28515625" style="177" customWidth="1"/>
    <col min="15" max="15" width="19" style="177" customWidth="1"/>
    <col min="16" max="16" width="13.5703125" style="166" customWidth="1"/>
    <col min="17" max="16384" width="9.85546875" style="166"/>
  </cols>
  <sheetData>
    <row r="1" spans="1:18" ht="11.1" customHeight="1" x14ac:dyDescent="0.2">
      <c r="A1" s="767" t="s">
        <v>101</v>
      </c>
      <c r="B1" s="767"/>
      <c r="C1" s="767"/>
      <c r="D1" s="767"/>
      <c r="E1" s="767"/>
      <c r="F1" s="767"/>
      <c r="G1" s="767"/>
      <c r="H1" s="767"/>
      <c r="I1" s="767"/>
      <c r="J1" s="767"/>
      <c r="K1" s="164"/>
      <c r="L1" s="164"/>
      <c r="M1" s="164"/>
      <c r="N1" s="165"/>
      <c r="O1" s="166"/>
      <c r="P1" s="167"/>
      <c r="Q1" s="167"/>
      <c r="R1" s="167"/>
    </row>
    <row r="2" spans="1:18" ht="11.1" customHeight="1" x14ac:dyDescent="0.2">
      <c r="A2" s="767" t="s">
        <v>109</v>
      </c>
      <c r="B2" s="767"/>
      <c r="C2" s="767"/>
      <c r="D2" s="767"/>
      <c r="E2" s="767"/>
      <c r="F2" s="767"/>
      <c r="G2" s="767"/>
      <c r="H2" s="767"/>
      <c r="I2" s="767"/>
      <c r="J2" s="767"/>
      <c r="K2" s="168"/>
      <c r="L2" s="168"/>
      <c r="M2" s="168"/>
      <c r="N2" s="169"/>
      <c r="O2" s="164"/>
      <c r="P2" s="170"/>
      <c r="Q2" s="170"/>
      <c r="R2" s="170"/>
    </row>
    <row r="3" spans="1:18" ht="11.1" customHeight="1" x14ac:dyDescent="0.2">
      <c r="A3" s="171"/>
      <c r="B3" s="172"/>
      <c r="C3" s="173"/>
      <c r="D3" s="173"/>
      <c r="E3" s="173"/>
      <c r="F3" s="173"/>
      <c r="G3" s="173"/>
      <c r="H3" s="173"/>
      <c r="I3" s="173"/>
      <c r="J3" s="173"/>
      <c r="K3" s="174"/>
      <c r="L3" s="174"/>
      <c r="M3" s="174"/>
      <c r="N3" s="174"/>
      <c r="O3" s="168"/>
    </row>
    <row r="4" spans="1:18" ht="15" customHeight="1" x14ac:dyDescent="0.2">
      <c r="A4" s="769" t="s">
        <v>219</v>
      </c>
      <c r="B4" s="769"/>
      <c r="C4" s="769"/>
      <c r="D4" s="769"/>
      <c r="E4" s="686"/>
      <c r="G4" s="176"/>
      <c r="H4" s="176"/>
      <c r="I4" s="176"/>
      <c r="J4" s="176"/>
    </row>
    <row r="5" spans="1:18" ht="15" customHeight="1" thickBot="1" x14ac:dyDescent="0.25">
      <c r="B5" s="175"/>
      <c r="C5" s="547" t="s">
        <v>117</v>
      </c>
      <c r="D5" s="547" t="s">
        <v>250</v>
      </c>
      <c r="E5" s="547" t="s">
        <v>222</v>
      </c>
      <c r="F5" s="179"/>
      <c r="G5" s="180"/>
      <c r="H5" s="181"/>
      <c r="I5" s="181"/>
      <c r="J5" s="181"/>
    </row>
    <row r="6" spans="1:18" ht="15" customHeight="1" x14ac:dyDescent="0.2">
      <c r="A6" s="558" t="s">
        <v>180</v>
      </c>
      <c r="B6" s="555"/>
      <c r="C6" s="561">
        <v>3.7400038338589292E-2</v>
      </c>
      <c r="D6" s="561">
        <v>7.0837156603538176E-3</v>
      </c>
      <c r="E6" s="561">
        <v>2.3929289003713938E-2</v>
      </c>
      <c r="F6" s="185"/>
      <c r="G6" s="186"/>
      <c r="H6" s="187"/>
      <c r="I6" s="187"/>
      <c r="J6" s="187"/>
      <c r="K6" s="188"/>
      <c r="M6" s="189"/>
      <c r="N6" s="189"/>
      <c r="O6" s="189"/>
      <c r="P6" s="189"/>
      <c r="Q6" s="188"/>
      <c r="R6" s="188"/>
    </row>
    <row r="7" spans="1:18" ht="15" customHeight="1" x14ac:dyDescent="0.2">
      <c r="A7" s="559" t="s">
        <v>162</v>
      </c>
      <c r="B7" s="555"/>
      <c r="C7" s="560">
        <v>5.0042817037924126E-2</v>
      </c>
      <c r="D7" s="560">
        <v>5.6084126189284156E-3</v>
      </c>
      <c r="E7" s="560">
        <v>4.4264000000000081E-2</v>
      </c>
      <c r="F7" s="185"/>
      <c r="G7" s="186"/>
      <c r="H7" s="187"/>
      <c r="I7" s="187"/>
      <c r="J7" s="187"/>
      <c r="K7" s="188"/>
      <c r="M7" s="189"/>
      <c r="N7" s="189"/>
      <c r="O7" s="189"/>
      <c r="P7" s="189"/>
      <c r="Q7" s="189"/>
      <c r="R7" s="190"/>
    </row>
    <row r="8" spans="1:18" ht="15" customHeight="1" x14ac:dyDescent="0.2">
      <c r="A8" s="559" t="s">
        <v>163</v>
      </c>
      <c r="B8" s="555"/>
      <c r="C8" s="560">
        <v>5.1571095993201199E-2</v>
      </c>
      <c r="D8" s="560">
        <v>3.0370944961364277E-3</v>
      </c>
      <c r="E8" s="560">
        <v>3.2826000000000022E-2</v>
      </c>
      <c r="F8" s="185"/>
      <c r="G8" s="186"/>
      <c r="H8" s="187"/>
      <c r="I8" s="187"/>
      <c r="J8" s="187"/>
      <c r="K8" s="188"/>
      <c r="M8" s="189"/>
      <c r="N8" s="189"/>
      <c r="O8" s="189"/>
      <c r="P8" s="189"/>
      <c r="Q8" s="189"/>
      <c r="R8" s="190"/>
    </row>
    <row r="9" spans="1:18" ht="15" customHeight="1" x14ac:dyDescent="0.2">
      <c r="A9" s="559" t="s">
        <v>183</v>
      </c>
      <c r="B9" s="555"/>
      <c r="C9" s="560">
        <v>0.31341537659870089</v>
      </c>
      <c r="D9" s="560">
        <v>5.319965165983942E-2</v>
      </c>
      <c r="E9" s="560">
        <v>0.21758199828465474</v>
      </c>
      <c r="F9" s="185"/>
      <c r="G9" s="186"/>
      <c r="H9" s="187"/>
      <c r="I9" s="187"/>
      <c r="J9" s="187"/>
      <c r="K9" s="188"/>
      <c r="M9" s="189"/>
      <c r="N9" s="189"/>
      <c r="O9" s="189"/>
      <c r="P9" s="189"/>
      <c r="Q9" s="189"/>
      <c r="R9" s="190"/>
    </row>
    <row r="10" spans="1:18" ht="15" customHeight="1" x14ac:dyDescent="0.2">
      <c r="A10" s="559" t="s">
        <v>265</v>
      </c>
      <c r="B10" s="556"/>
      <c r="C10" s="560">
        <v>-1.0190835974769552E-2</v>
      </c>
      <c r="D10" s="560">
        <v>-7.9555271696429841E-3</v>
      </c>
      <c r="E10" s="560">
        <v>-1.4863132833960679E-2</v>
      </c>
      <c r="F10" s="185"/>
      <c r="G10" s="186"/>
      <c r="H10" s="187"/>
      <c r="I10" s="187"/>
      <c r="J10" s="187"/>
      <c r="K10" s="188"/>
      <c r="M10" s="189"/>
      <c r="N10" s="189"/>
      <c r="O10" s="189"/>
      <c r="P10" s="189"/>
      <c r="Q10" s="189"/>
      <c r="R10" s="190"/>
    </row>
    <row r="11" spans="1:18" ht="15" customHeight="1" x14ac:dyDescent="0.2">
      <c r="A11" s="559" t="s">
        <v>115</v>
      </c>
      <c r="B11" s="556"/>
      <c r="C11" s="560">
        <v>-3.7180363901676561E-3</v>
      </c>
      <c r="D11" s="560">
        <v>-5.9859207334315157E-3</v>
      </c>
      <c r="E11" s="560">
        <v>1.8320000000000558E-3</v>
      </c>
      <c r="F11" s="185"/>
      <c r="G11" s="186"/>
      <c r="H11" s="187"/>
      <c r="I11" s="187"/>
      <c r="J11" s="187"/>
      <c r="K11" s="188"/>
      <c r="M11" s="189"/>
      <c r="N11" s="189"/>
      <c r="O11" s="189"/>
      <c r="P11" s="189"/>
      <c r="Q11" s="189"/>
      <c r="R11" s="190"/>
    </row>
    <row r="12" spans="1:18" ht="15" customHeight="1" x14ac:dyDescent="0.2">
      <c r="A12" s="559" t="s">
        <v>216</v>
      </c>
      <c r="B12" s="556"/>
      <c r="C12" s="560">
        <v>4.2025398999157026E-3</v>
      </c>
      <c r="D12" s="560">
        <v>-5.2473896711591195E-5</v>
      </c>
      <c r="E12" s="560">
        <v>9.9730000000000096E-3</v>
      </c>
      <c r="F12" s="185"/>
      <c r="G12" s="186"/>
      <c r="H12" s="187"/>
      <c r="I12" s="187"/>
      <c r="J12" s="187"/>
      <c r="K12" s="188"/>
      <c r="M12" s="189"/>
      <c r="N12" s="189"/>
      <c r="O12" s="189"/>
      <c r="P12" s="189"/>
      <c r="Q12" s="189"/>
      <c r="R12" s="190"/>
    </row>
    <row r="13" spans="1:18" ht="15" customHeight="1" x14ac:dyDescent="0.2">
      <c r="A13" s="559" t="s">
        <v>266</v>
      </c>
      <c r="B13" s="556"/>
      <c r="C13" s="560">
        <v>1.3595079623445638E-2</v>
      </c>
      <c r="D13" s="560">
        <v>1.8523751613856998E-3</v>
      </c>
      <c r="E13" s="560">
        <v>1.4629808789321741E-2</v>
      </c>
      <c r="F13" s="185"/>
      <c r="G13" s="186"/>
      <c r="H13" s="187"/>
      <c r="I13" s="187"/>
      <c r="J13" s="187"/>
      <c r="K13" s="188"/>
      <c r="M13" s="189"/>
      <c r="N13" s="189"/>
      <c r="O13" s="189"/>
      <c r="P13" s="189"/>
      <c r="Q13" s="189"/>
      <c r="R13" s="190"/>
    </row>
    <row r="14" spans="1:18" ht="15" customHeight="1" thickBot="1" x14ac:dyDescent="0.25">
      <c r="A14" s="551" t="s">
        <v>184</v>
      </c>
      <c r="B14" s="557"/>
      <c r="C14" s="552">
        <v>3.933309975715038E-2</v>
      </c>
      <c r="D14" s="552">
        <v>-3.7327759054646137E-3</v>
      </c>
      <c r="E14" s="552">
        <v>2.7554000000000078E-2</v>
      </c>
      <c r="F14" s="184"/>
      <c r="G14" s="186"/>
      <c r="H14" s="187"/>
      <c r="I14" s="187"/>
      <c r="J14" s="187"/>
      <c r="K14" s="188"/>
      <c r="M14" s="189"/>
      <c r="N14" s="189"/>
      <c r="O14" s="189"/>
      <c r="P14" s="189"/>
      <c r="Q14" s="189"/>
      <c r="R14" s="190"/>
    </row>
    <row r="15" spans="1:18" ht="9.9499999999999993" customHeight="1" x14ac:dyDescent="0.2"/>
    <row r="16" spans="1:18" ht="15" customHeight="1" x14ac:dyDescent="0.2">
      <c r="A16" s="191" t="s">
        <v>160</v>
      </c>
    </row>
    <row r="17" spans="1:9" ht="11.1" customHeight="1" x14ac:dyDescent="0.2">
      <c r="A17" s="191"/>
    </row>
    <row r="18" spans="1:9" ht="11.1" customHeight="1" x14ac:dyDescent="0.2">
      <c r="A18" s="192"/>
    </row>
    <row r="19" spans="1:9" ht="15" customHeight="1" thickBot="1" x14ac:dyDescent="0.25">
      <c r="A19" s="770" t="s">
        <v>220</v>
      </c>
      <c r="B19" s="770"/>
      <c r="C19" s="770"/>
      <c r="D19" s="770"/>
      <c r="E19" s="770"/>
      <c r="F19" s="688"/>
      <c r="G19" s="687"/>
      <c r="H19" s="687"/>
      <c r="I19" s="688"/>
    </row>
    <row r="20" spans="1:9" ht="25.5" customHeight="1" x14ac:dyDescent="0.2">
      <c r="C20" s="766" t="s">
        <v>110</v>
      </c>
      <c r="D20" s="766"/>
      <c r="E20" s="766"/>
      <c r="F20" s="279"/>
      <c r="G20" s="768" t="s">
        <v>225</v>
      </c>
      <c r="H20" s="768"/>
      <c r="I20" s="768"/>
    </row>
    <row r="21" spans="1:9" ht="15" customHeight="1" thickBot="1" x14ac:dyDescent="0.25">
      <c r="C21" s="547" t="s">
        <v>250</v>
      </c>
      <c r="D21" s="547" t="s">
        <v>251</v>
      </c>
      <c r="E21" s="567" t="s">
        <v>80</v>
      </c>
      <c r="F21" s="280"/>
      <c r="G21" s="547" t="s">
        <v>241</v>
      </c>
      <c r="H21" s="547" t="s">
        <v>235</v>
      </c>
      <c r="I21" s="567" t="s">
        <v>80</v>
      </c>
    </row>
    <row r="22" spans="1:9" ht="15" customHeight="1" x14ac:dyDescent="0.2">
      <c r="A22" s="558" t="s">
        <v>161</v>
      </c>
      <c r="B22" s="555"/>
      <c r="C22" s="564">
        <v>18.64559440860215</v>
      </c>
      <c r="D22" s="564">
        <v>18.922861039426522</v>
      </c>
      <c r="E22" s="562">
        <v>-1.4652468791409246E-2</v>
      </c>
      <c r="F22" s="187"/>
      <c r="G22" s="564">
        <v>19.53814960744154</v>
      </c>
      <c r="H22" s="564">
        <v>18.300063495859597</v>
      </c>
      <c r="I22" s="562">
        <v>6.765474403201166E-2</v>
      </c>
    </row>
    <row r="23" spans="1:9" ht="15" customHeight="1" x14ac:dyDescent="0.2">
      <c r="A23" s="559" t="s">
        <v>162</v>
      </c>
      <c r="B23" s="555"/>
      <c r="C23" s="698">
        <v>4007.7058248387762</v>
      </c>
      <c r="D23" s="698">
        <v>4097.2144711399733</v>
      </c>
      <c r="E23" s="563">
        <v>-2.1846219408742096E-2</v>
      </c>
      <c r="F23" s="187"/>
      <c r="G23" s="698">
        <v>4131.2124275039305</v>
      </c>
      <c r="H23" s="698">
        <v>4074.4356335251014</v>
      </c>
      <c r="I23" s="563">
        <v>1.393488548736932E-2</v>
      </c>
    </row>
    <row r="24" spans="1:9" ht="15" customHeight="1" x14ac:dyDescent="0.2">
      <c r="A24" s="559" t="s">
        <v>163</v>
      </c>
      <c r="B24" s="555"/>
      <c r="C24" s="565">
        <v>5.4476080682602417</v>
      </c>
      <c r="D24" s="565">
        <v>5.5454093763724188</v>
      </c>
      <c r="E24" s="563">
        <v>-1.7636445116006039E-2</v>
      </c>
      <c r="F24" s="187"/>
      <c r="G24" s="565">
        <v>5.652796463628329</v>
      </c>
      <c r="H24" s="565">
        <v>5.3895384410631317</v>
      </c>
      <c r="I24" s="563">
        <v>4.8846116498478365E-2</v>
      </c>
    </row>
    <row r="25" spans="1:9" ht="15" customHeight="1" x14ac:dyDescent="0.2">
      <c r="A25" s="559" t="s">
        <v>183</v>
      </c>
      <c r="B25" s="555"/>
      <c r="C25" s="565">
        <v>1333.0378787878788</v>
      </c>
      <c r="D25" s="565">
        <v>942.74711399711396</v>
      </c>
      <c r="E25" s="563">
        <v>0.41399306239823663</v>
      </c>
      <c r="F25" s="187"/>
      <c r="G25" s="565">
        <v>1180.3614935908795</v>
      </c>
      <c r="H25" s="565">
        <v>916.28509095823347</v>
      </c>
      <c r="I25" s="563">
        <v>0.2882033171100491</v>
      </c>
    </row>
    <row r="26" spans="1:9" ht="15" customHeight="1" x14ac:dyDescent="0.2">
      <c r="A26" s="559" t="s">
        <v>265</v>
      </c>
      <c r="B26" s="556"/>
      <c r="C26" s="565">
        <v>507.49232974910387</v>
      </c>
      <c r="D26" s="565">
        <v>525.65676344086012</v>
      </c>
      <c r="E26" s="563">
        <v>-3.455569290663163E-2</v>
      </c>
      <c r="F26" s="187"/>
      <c r="G26" s="565">
        <v>507.9775951495306</v>
      </c>
      <c r="H26" s="565">
        <v>518.22201857001608</v>
      </c>
      <c r="I26" s="563">
        <v>-1.976840630730814E-2</v>
      </c>
    </row>
    <row r="27" spans="1:9" ht="15" customHeight="1" x14ac:dyDescent="0.2">
      <c r="A27" s="559" t="s">
        <v>115</v>
      </c>
      <c r="B27" s="556"/>
      <c r="C27" s="565">
        <v>1</v>
      </c>
      <c r="D27" s="565">
        <v>1</v>
      </c>
      <c r="E27" s="563">
        <v>0</v>
      </c>
      <c r="F27" s="187"/>
      <c r="G27" s="565">
        <v>1</v>
      </c>
      <c r="H27" s="565">
        <v>1</v>
      </c>
      <c r="I27" s="563">
        <v>0</v>
      </c>
    </row>
    <row r="28" spans="1:9" ht="15" customHeight="1" x14ac:dyDescent="0.2">
      <c r="A28" s="559" t="s">
        <v>216</v>
      </c>
      <c r="B28" s="556"/>
      <c r="C28" s="565">
        <v>7.6644454731182803</v>
      </c>
      <c r="D28" s="565">
        <v>7.7407620179211465</v>
      </c>
      <c r="E28" s="563">
        <v>-9.8590480660922797E-3</v>
      </c>
      <c r="F28" s="187"/>
      <c r="G28" s="565">
        <v>7.6878189516982429</v>
      </c>
      <c r="H28" s="565">
        <v>7.7597509550117421</v>
      </c>
      <c r="I28" s="563">
        <v>-9.2698855582524775E-3</v>
      </c>
    </row>
    <row r="29" spans="1:9" ht="15" customHeight="1" x14ac:dyDescent="0.2">
      <c r="A29" s="559" t="s">
        <v>266</v>
      </c>
      <c r="B29" s="556"/>
      <c r="C29" s="565">
        <v>36.624299999999998</v>
      </c>
      <c r="D29" s="565">
        <v>36.624299999999977</v>
      </c>
      <c r="E29" s="563">
        <v>0</v>
      </c>
      <c r="F29" s="187"/>
      <c r="G29" s="565">
        <v>36.624299999999991</v>
      </c>
      <c r="H29" s="565">
        <v>36.62429999999997</v>
      </c>
      <c r="I29" s="563">
        <v>0</v>
      </c>
    </row>
    <row r="30" spans="1:9" ht="15" customHeight="1" thickBot="1" x14ac:dyDescent="0.25">
      <c r="A30" s="551" t="s">
        <v>184</v>
      </c>
      <c r="B30" s="557"/>
      <c r="C30" s="566">
        <v>40.086157575757575</v>
      </c>
      <c r="D30" s="566">
        <v>40.53225974025974</v>
      </c>
      <c r="E30" s="554">
        <v>-1.1006101494485887E-2</v>
      </c>
      <c r="F30" s="187"/>
      <c r="G30" s="566">
        <v>41.574896816536288</v>
      </c>
      <c r="H30" s="566">
        <v>40.212797551148959</v>
      </c>
      <c r="I30" s="554">
        <v>3.3872283161965999E-2</v>
      </c>
    </row>
    <row r="31" spans="1:9" ht="11.1" customHeight="1" x14ac:dyDescent="0.2">
      <c r="A31" s="195"/>
      <c r="B31" s="194"/>
    </row>
    <row r="32" spans="1:9" ht="11.1" customHeight="1" x14ac:dyDescent="0.2">
      <c r="A32" s="195"/>
      <c r="B32" s="194"/>
    </row>
    <row r="33" spans="1:15" ht="15" customHeight="1" x14ac:dyDescent="0.2">
      <c r="A33" s="771" t="s">
        <v>21</v>
      </c>
      <c r="B33" s="771"/>
      <c r="C33" s="771"/>
      <c r="D33" s="771"/>
      <c r="E33" s="771"/>
      <c r="F33" s="771"/>
      <c r="G33" s="771"/>
      <c r="H33" s="771"/>
      <c r="I33" s="771"/>
    </row>
    <row r="34" spans="1:15" ht="24.75" customHeight="1" x14ac:dyDescent="0.2">
      <c r="C34" s="766" t="s">
        <v>111</v>
      </c>
      <c r="D34" s="766"/>
      <c r="E34" s="766"/>
      <c r="F34" s="550"/>
      <c r="G34" s="766" t="s">
        <v>112</v>
      </c>
      <c r="H34" s="766"/>
      <c r="I34" s="766"/>
    </row>
    <row r="35" spans="1:15" ht="15" customHeight="1" thickBot="1" x14ac:dyDescent="0.25">
      <c r="A35" s="568"/>
      <c r="B35" s="569"/>
      <c r="C35" s="548" t="s">
        <v>252</v>
      </c>
      <c r="D35" s="548" t="s">
        <v>253</v>
      </c>
      <c r="E35" s="567" t="s">
        <v>80</v>
      </c>
      <c r="F35" s="549"/>
      <c r="G35" s="725" t="s">
        <v>245</v>
      </c>
      <c r="H35" s="725" t="s">
        <v>246</v>
      </c>
      <c r="I35" s="547" t="s">
        <v>80</v>
      </c>
    </row>
    <row r="36" spans="1:15" ht="15" customHeight="1" x14ac:dyDescent="0.2">
      <c r="A36" s="558" t="str">
        <f t="shared" ref="A36:A43" si="0">+A22</f>
        <v>México</v>
      </c>
      <c r="B36" s="569"/>
      <c r="C36" s="575">
        <v>18.3825</v>
      </c>
      <c r="D36" s="575">
        <v>19.629000000000001</v>
      </c>
      <c r="E36" s="363">
        <v>-6.3502980284273369E-2</v>
      </c>
      <c r="F36" s="570"/>
      <c r="G36" s="193">
        <v>18.892800000000001</v>
      </c>
      <c r="H36" s="575">
        <v>18.377300000000002</v>
      </c>
      <c r="I36" s="576">
        <v>2.8050910634315196E-2</v>
      </c>
      <c r="K36" s="165"/>
      <c r="O36" s="196"/>
    </row>
    <row r="37" spans="1:15" ht="15" customHeight="1" x14ac:dyDescent="0.2">
      <c r="A37" s="559" t="str">
        <f t="shared" si="0"/>
        <v>Colombia</v>
      </c>
      <c r="B37" s="571"/>
      <c r="C37" s="574">
        <v>3901.29</v>
      </c>
      <c r="D37" s="577">
        <v>4164.21</v>
      </c>
      <c r="E37" s="563">
        <v>-6.3138026180235896E-2</v>
      </c>
      <c r="F37" s="570"/>
      <c r="G37" s="577">
        <v>4069.67</v>
      </c>
      <c r="H37" s="577">
        <v>4148.04</v>
      </c>
      <c r="I37" s="563">
        <v>-1.889326043143269E-2</v>
      </c>
    </row>
    <row r="38" spans="1:15" ht="15" customHeight="1" x14ac:dyDescent="0.2">
      <c r="A38" s="559" t="str">
        <f t="shared" si="0"/>
        <v>Brasil</v>
      </c>
      <c r="B38" s="569"/>
      <c r="C38" s="574">
        <v>5.3186</v>
      </c>
      <c r="D38" s="577">
        <v>5.4481000000000002</v>
      </c>
      <c r="E38" s="563">
        <v>-2.3769754593344516E-2</v>
      </c>
      <c r="F38" s="570"/>
      <c r="G38" s="577">
        <v>5.4570999999999996</v>
      </c>
      <c r="H38" s="577">
        <v>5.5589000000000004</v>
      </c>
      <c r="I38" s="563">
        <v>-1.8312975588695712E-2</v>
      </c>
    </row>
    <row r="39" spans="1:15" ht="15" customHeight="1" x14ac:dyDescent="0.2">
      <c r="A39" s="559" t="str">
        <f t="shared" si="0"/>
        <v>Argentina</v>
      </c>
      <c r="B39" s="569"/>
      <c r="C39" s="574">
        <v>1380</v>
      </c>
      <c r="D39" s="577">
        <v>970.5</v>
      </c>
      <c r="E39" s="563">
        <v>0.42194744976816079</v>
      </c>
      <c r="F39" s="570"/>
      <c r="G39" s="577">
        <v>1205</v>
      </c>
      <c r="H39" s="577">
        <v>912</v>
      </c>
      <c r="I39" s="563">
        <v>0.32127192982456143</v>
      </c>
      <c r="J39" s="197"/>
    </row>
    <row r="40" spans="1:15" ht="15" customHeight="1" x14ac:dyDescent="0.2">
      <c r="A40" s="559" t="str">
        <f t="shared" si="0"/>
        <v>Costa Rica</v>
      </c>
      <c r="B40" s="569"/>
      <c r="C40" s="574">
        <v>506</v>
      </c>
      <c r="D40" s="577">
        <v>522.87</v>
      </c>
      <c r="E40" s="563">
        <v>-3.2264233939602538E-2</v>
      </c>
      <c r="F40" s="570"/>
      <c r="G40" s="577">
        <v>508.28</v>
      </c>
      <c r="H40" s="577">
        <v>528.79999999999995</v>
      </c>
      <c r="I40" s="563">
        <v>-3.8804841149773006E-2</v>
      </c>
    </row>
    <row r="41" spans="1:15" ht="15" customHeight="1" x14ac:dyDescent="0.2">
      <c r="A41" s="559" t="str">
        <f t="shared" si="0"/>
        <v>Panama</v>
      </c>
      <c r="B41" s="569"/>
      <c r="C41" s="574">
        <v>1</v>
      </c>
      <c r="D41" s="577">
        <v>1</v>
      </c>
      <c r="E41" s="563">
        <v>0</v>
      </c>
      <c r="F41" s="570"/>
      <c r="G41" s="577">
        <v>1</v>
      </c>
      <c r="H41" s="577">
        <v>1</v>
      </c>
      <c r="I41" s="563">
        <v>0</v>
      </c>
    </row>
    <row r="42" spans="1:15" ht="15" customHeight="1" x14ac:dyDescent="0.2">
      <c r="A42" s="559" t="str">
        <f t="shared" si="0"/>
        <v>Guatemala</v>
      </c>
      <c r="B42" s="569"/>
      <c r="C42" s="574">
        <v>7.6570900000000002</v>
      </c>
      <c r="D42" s="577">
        <v>7.7234800000000003</v>
      </c>
      <c r="E42" s="563">
        <v>-8.5958661121671165E-3</v>
      </c>
      <c r="F42" s="570"/>
      <c r="G42" s="577">
        <v>7.6844799999999998</v>
      </c>
      <c r="H42" s="577">
        <v>7.7687400000000002</v>
      </c>
      <c r="I42" s="563">
        <v>-1.0846031660217803E-2</v>
      </c>
    </row>
    <row r="43" spans="1:15" ht="15" customHeight="1" x14ac:dyDescent="0.2">
      <c r="A43" s="182" t="str">
        <f t="shared" si="0"/>
        <v>Nicaragua</v>
      </c>
      <c r="B43" s="569"/>
      <c r="C43" s="574">
        <v>36.624299999999998</v>
      </c>
      <c r="D43" s="577">
        <v>36.624299999999998</v>
      </c>
      <c r="E43" s="563">
        <v>0</v>
      </c>
      <c r="F43" s="570"/>
      <c r="G43" s="577">
        <v>36.624299999999998</v>
      </c>
      <c r="H43" s="577">
        <v>36.624299999999998</v>
      </c>
      <c r="I43" s="563">
        <v>0</v>
      </c>
      <c r="K43" s="198"/>
      <c r="L43" s="198"/>
      <c r="M43" s="198"/>
      <c r="N43" s="198"/>
      <c r="O43" s="198"/>
    </row>
    <row r="44" spans="1:15" ht="15" customHeight="1" thickBot="1" x14ac:dyDescent="0.25">
      <c r="A44" s="573" t="str">
        <f>+A30</f>
        <v>Uruguay</v>
      </c>
      <c r="B44" s="572"/>
      <c r="C44" s="574">
        <v>39.844999999999999</v>
      </c>
      <c r="D44" s="193">
        <v>41.64</v>
      </c>
      <c r="E44" s="579">
        <v>-4.3107588856868384E-2</v>
      </c>
      <c r="F44" s="552"/>
      <c r="G44" s="553">
        <v>39.548000000000002</v>
      </c>
      <c r="H44" s="553">
        <v>39.988999999999997</v>
      </c>
      <c r="I44" s="554">
        <v>-1.1028032708994884E-2</v>
      </c>
      <c r="K44" s="198"/>
      <c r="L44" s="198"/>
      <c r="M44" s="198"/>
      <c r="N44" s="198"/>
      <c r="O44" s="198"/>
    </row>
    <row r="45" spans="1:15" ht="9.9499999999999993" customHeight="1" x14ac:dyDescent="0.2">
      <c r="A45" s="182"/>
      <c r="B45" s="194"/>
      <c r="C45" s="578"/>
      <c r="D45" s="578"/>
      <c r="E45" s="183"/>
      <c r="F45" s="183"/>
      <c r="G45" s="193"/>
      <c r="H45" s="193"/>
      <c r="I45" s="183"/>
      <c r="K45" s="198"/>
      <c r="L45" s="198"/>
      <c r="M45" s="198"/>
      <c r="N45" s="198"/>
      <c r="O45" s="198"/>
    </row>
    <row r="46" spans="1:15" ht="15" customHeight="1" x14ac:dyDescent="0.2">
      <c r="A46" s="765" t="s">
        <v>134</v>
      </c>
      <c r="B46" s="765"/>
      <c r="C46" s="765"/>
      <c r="D46" s="765"/>
      <c r="E46" s="765"/>
      <c r="F46" s="765"/>
      <c r="G46" s="765"/>
      <c r="H46" s="765"/>
      <c r="I46" s="765"/>
      <c r="K46" s="198"/>
      <c r="L46" s="198"/>
      <c r="M46" s="198"/>
      <c r="N46" s="198"/>
      <c r="O46" s="198"/>
    </row>
    <row r="47" spans="1:15" ht="11.1" customHeight="1" x14ac:dyDescent="0.2">
      <c r="K47" s="166"/>
      <c r="L47" s="166"/>
      <c r="M47" s="166"/>
      <c r="N47" s="166"/>
      <c r="O47" s="198"/>
    </row>
    <row r="48" spans="1:15" ht="11.1" customHeight="1" x14ac:dyDescent="0.2">
      <c r="A48" s="195"/>
      <c r="B48" s="194"/>
      <c r="K48" s="166"/>
      <c r="L48" s="166"/>
      <c r="M48" s="166"/>
      <c r="N48" s="166"/>
      <c r="O48" s="166"/>
    </row>
    <row r="49" spans="1:15" ht="11.1" customHeight="1" x14ac:dyDescent="0.2">
      <c r="A49" s="195"/>
      <c r="B49" s="194"/>
      <c r="K49" s="198"/>
      <c r="L49" s="198"/>
      <c r="M49" s="198"/>
      <c r="N49" s="198"/>
      <c r="O49" s="166"/>
    </row>
    <row r="50" spans="1:15" ht="11.1" customHeight="1" x14ac:dyDescent="0.2">
      <c r="A50" s="195"/>
      <c r="B50" s="194"/>
      <c r="O50" s="198"/>
    </row>
  </sheetData>
  <mergeCells count="10">
    <mergeCell ref="A46:I46"/>
    <mergeCell ref="C34:E34"/>
    <mergeCell ref="G34:I34"/>
    <mergeCell ref="A1:J1"/>
    <mergeCell ref="A2:J2"/>
    <mergeCell ref="C20:E20"/>
    <mergeCell ref="G20:I20"/>
    <mergeCell ref="A4:D4"/>
    <mergeCell ref="A19:E19"/>
    <mergeCell ref="A33:I33"/>
  </mergeCells>
  <pageMargins left="0.7" right="0.7" top="0.75" bottom="0.75" header="0.3" footer="0.3"/>
  <headerFooter>
    <oddFooter>&amp;L_x000D_&amp;1#&amp;"Aptos"&amp;14&amp;K000000 Interna</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P50"/>
  <sheetViews>
    <sheetView showGridLines="0" zoomScale="137" zoomScaleNormal="90" workbookViewId="0">
      <selection activeCell="M9" sqref="M9"/>
    </sheetView>
  </sheetViews>
  <sheetFormatPr baseColWidth="10" defaultColWidth="9.85546875" defaultRowHeight="11.1" customHeight="1" x14ac:dyDescent="0.2"/>
  <cols>
    <col min="1" max="1" width="32.42578125" style="207" customWidth="1"/>
    <col min="2" max="2" width="1.7109375" style="210" customWidth="1"/>
    <col min="3" max="3" width="11.28515625" style="208" customWidth="1"/>
    <col min="4" max="4" width="13.140625" style="208" customWidth="1"/>
    <col min="5" max="6" width="11.85546875" style="208" customWidth="1"/>
    <col min="7" max="7" width="11.28515625" style="208" customWidth="1"/>
    <col min="8" max="8" width="6.140625" style="208" customWidth="1"/>
    <col min="9" max="9" width="11.140625" style="208" customWidth="1"/>
    <col min="10" max="11" width="11.28515625" style="208" customWidth="1"/>
    <col min="12" max="13" width="11.28515625" style="210" customWidth="1"/>
    <col min="14" max="14" width="4.140625" style="210" customWidth="1"/>
    <col min="15" max="15" width="11.28515625" style="210" customWidth="1"/>
    <col min="16" max="16" width="13.5703125" style="200" customWidth="1"/>
    <col min="17" max="16384" width="9.85546875" style="200"/>
  </cols>
  <sheetData>
    <row r="1" spans="1:16" ht="15" customHeight="1" x14ac:dyDescent="0.2">
      <c r="A1" s="737" t="s">
        <v>101</v>
      </c>
      <c r="B1" s="737"/>
      <c r="C1" s="737"/>
      <c r="D1" s="737"/>
      <c r="E1" s="737"/>
      <c r="F1" s="737"/>
      <c r="G1" s="737"/>
      <c r="H1" s="737"/>
      <c r="I1" s="737"/>
      <c r="J1" s="737"/>
      <c r="K1" s="737"/>
      <c r="L1" s="737"/>
      <c r="M1" s="737"/>
      <c r="N1" s="737"/>
      <c r="O1" s="737"/>
      <c r="P1" s="199"/>
    </row>
    <row r="2" spans="1:16" ht="15" customHeight="1" x14ac:dyDescent="0.2">
      <c r="A2" s="737" t="s">
        <v>159</v>
      </c>
      <c r="B2" s="737"/>
      <c r="C2" s="737"/>
      <c r="D2" s="737"/>
      <c r="E2" s="737"/>
      <c r="F2" s="737"/>
      <c r="G2" s="737"/>
      <c r="H2" s="737"/>
      <c r="I2" s="737"/>
      <c r="J2" s="737"/>
      <c r="K2" s="737"/>
      <c r="L2" s="737"/>
      <c r="M2" s="737"/>
      <c r="N2" s="737"/>
      <c r="O2" s="737"/>
      <c r="P2" s="201"/>
    </row>
    <row r="3" spans="1:16" ht="10.5" customHeight="1" x14ac:dyDescent="0.2">
      <c r="A3" s="202"/>
      <c r="B3" s="203"/>
      <c r="C3" s="204"/>
      <c r="D3" s="204"/>
      <c r="E3" s="204"/>
      <c r="F3" s="204"/>
      <c r="G3" s="204"/>
      <c r="H3" s="204"/>
      <c r="I3" s="204"/>
      <c r="J3" s="204"/>
      <c r="K3" s="204"/>
      <c r="L3" s="205"/>
      <c r="M3" s="205"/>
      <c r="N3" s="205"/>
      <c r="O3" s="205"/>
    </row>
    <row r="4" spans="1:16" ht="23.25" customHeight="1" x14ac:dyDescent="0.2">
      <c r="A4" s="775" t="s">
        <v>136</v>
      </c>
      <c r="B4" s="775"/>
      <c r="C4" s="775"/>
      <c r="D4" s="775"/>
      <c r="E4" s="775"/>
      <c r="F4" s="775"/>
      <c r="G4" s="775"/>
      <c r="H4" s="775"/>
      <c r="I4" s="775"/>
      <c r="J4" s="775"/>
      <c r="K4" s="775"/>
      <c r="L4" s="775"/>
      <c r="M4" s="775"/>
      <c r="N4" s="775"/>
      <c r="O4" s="775"/>
    </row>
    <row r="5" spans="1:16" ht="18" customHeight="1" thickBot="1" x14ac:dyDescent="0.25">
      <c r="A5" s="329"/>
      <c r="B5" s="330"/>
      <c r="C5" s="774" t="s">
        <v>255</v>
      </c>
      <c r="D5" s="774"/>
      <c r="E5" s="774"/>
      <c r="F5" s="774"/>
      <c r="G5" s="774"/>
      <c r="H5" s="330"/>
      <c r="I5" s="776" t="s">
        <v>256</v>
      </c>
      <c r="J5" s="776"/>
      <c r="K5" s="776"/>
      <c r="L5" s="776"/>
      <c r="M5" s="776"/>
      <c r="N5" s="661"/>
      <c r="O5" s="331" t="s">
        <v>75</v>
      </c>
    </row>
    <row r="6" spans="1:16" ht="18" customHeight="1" x14ac:dyDescent="0.2">
      <c r="A6" s="332"/>
      <c r="B6" s="299"/>
      <c r="C6" s="580" t="s">
        <v>63</v>
      </c>
      <c r="D6" s="580" t="s">
        <v>153</v>
      </c>
      <c r="E6" s="580" t="s">
        <v>154</v>
      </c>
      <c r="F6" s="580" t="s">
        <v>64</v>
      </c>
      <c r="G6" s="580" t="s">
        <v>65</v>
      </c>
      <c r="H6" s="330"/>
      <c r="I6" s="333" t="s">
        <v>63</v>
      </c>
      <c r="J6" s="333" t="s">
        <v>153</v>
      </c>
      <c r="K6" s="333" t="s">
        <v>154</v>
      </c>
      <c r="L6" s="333" t="s">
        <v>64</v>
      </c>
      <c r="M6" s="333" t="s">
        <v>65</v>
      </c>
      <c r="N6" s="334"/>
      <c r="O6" s="580" t="s">
        <v>80</v>
      </c>
      <c r="P6" s="216"/>
    </row>
    <row r="7" spans="1:16" ht="18" customHeight="1" x14ac:dyDescent="0.2">
      <c r="A7" s="606" t="s">
        <v>180</v>
      </c>
      <c r="B7" s="299"/>
      <c r="C7" s="603">
        <v>352.30911211069792</v>
      </c>
      <c r="D7" s="603">
        <v>31.733573874742991</v>
      </c>
      <c r="E7" s="603">
        <v>92.772076127371008</v>
      </c>
      <c r="F7" s="603">
        <v>40.384751076284012</v>
      </c>
      <c r="G7" s="603">
        <f t="shared" ref="G7:G16" si="0">+SUM(C7:F7)</f>
        <v>517.19951318909591</v>
      </c>
      <c r="H7" s="330"/>
      <c r="I7" s="603">
        <v>373.14500210507475</v>
      </c>
      <c r="J7" s="603">
        <v>31.660016260167005</v>
      </c>
      <c r="K7" s="603">
        <v>92.316307134153007</v>
      </c>
      <c r="L7" s="603">
        <v>39.904828740352002</v>
      </c>
      <c r="M7" s="603">
        <f>+SUM(I7:L7)</f>
        <v>537.0261542397468</v>
      </c>
      <c r="N7" s="334"/>
      <c r="O7" s="608">
        <f t="shared" ref="O7:O14" si="1">+G7/M7-1</f>
        <v>-3.6919321143155326E-2</v>
      </c>
      <c r="P7" s="216"/>
    </row>
    <row r="8" spans="1:16" ht="18" customHeight="1" x14ac:dyDescent="0.2">
      <c r="A8" s="335" t="s">
        <v>216</v>
      </c>
      <c r="B8" s="299"/>
      <c r="C8" s="702">
        <v>45.535595452392585</v>
      </c>
      <c r="D8" s="702">
        <v>2.3048953241727395</v>
      </c>
      <c r="E8" s="702">
        <v>0.77136074465163784</v>
      </c>
      <c r="F8" s="702">
        <v>2.1505752391724928</v>
      </c>
      <c r="G8" s="603">
        <f t="shared" si="0"/>
        <v>50.762426760389452</v>
      </c>
      <c r="H8" s="691"/>
      <c r="I8" s="603">
        <v>44.381778955335136</v>
      </c>
      <c r="J8" s="603">
        <v>2.4640979564743359</v>
      </c>
      <c r="K8" s="603">
        <v>0</v>
      </c>
      <c r="L8" s="603">
        <v>2.3211557180754352</v>
      </c>
      <c r="M8" s="604">
        <f>SUM(I8:L8)</f>
        <v>49.167032629884908</v>
      </c>
      <c r="N8" s="334"/>
      <c r="O8" s="609">
        <f t="shared" si="1"/>
        <v>3.2448452655546856E-2</v>
      </c>
      <c r="P8" s="216"/>
    </row>
    <row r="9" spans="1:16" ht="18" customHeight="1" thickBot="1" x14ac:dyDescent="0.25">
      <c r="A9" s="616" t="s">
        <v>215</v>
      </c>
      <c r="B9" s="299"/>
      <c r="C9" s="611">
        <v>36.111290908583001</v>
      </c>
      <c r="D9" s="611">
        <v>2.1519374490150001</v>
      </c>
      <c r="E9" s="611">
        <v>0.1679571815</v>
      </c>
      <c r="F9" s="611">
        <v>5.6614446811050003</v>
      </c>
      <c r="G9" s="611">
        <f t="shared" si="0"/>
        <v>44.092630220203006</v>
      </c>
      <c r="H9" s="330"/>
      <c r="I9" s="603">
        <v>35.041048364178494</v>
      </c>
      <c r="J9" s="603">
        <v>1.3039640787839262</v>
      </c>
      <c r="K9" s="613">
        <v>0.94244825334607252</v>
      </c>
      <c r="L9" s="603">
        <v>5.5499807839399953</v>
      </c>
      <c r="M9" s="611">
        <f>+SUM(I9:L9)</f>
        <v>42.837441480248486</v>
      </c>
      <c r="N9" s="334"/>
      <c r="O9" s="615">
        <f t="shared" si="1"/>
        <v>2.9301206995129725E-2</v>
      </c>
      <c r="P9" s="216"/>
    </row>
    <row r="10" spans="1:16" ht="18" customHeight="1" thickBot="1" x14ac:dyDescent="0.25">
      <c r="A10" s="617" t="s">
        <v>182</v>
      </c>
      <c r="B10" s="618"/>
      <c r="C10" s="619">
        <v>433.95599847167352</v>
      </c>
      <c r="D10" s="619">
        <v>36.190406647930729</v>
      </c>
      <c r="E10" s="619">
        <v>93.711394053522653</v>
      </c>
      <c r="F10" s="619">
        <v>48.196770996561504</v>
      </c>
      <c r="G10" s="620">
        <f t="shared" si="0"/>
        <v>612.05457016968842</v>
      </c>
      <c r="H10" s="621"/>
      <c r="I10" s="619">
        <v>452.56782942458835</v>
      </c>
      <c r="J10" s="619">
        <v>35.428078295425266</v>
      </c>
      <c r="K10" s="536">
        <v>93.258755387499079</v>
      </c>
      <c r="L10" s="619">
        <v>47.775965242367434</v>
      </c>
      <c r="M10" s="619">
        <f t="shared" ref="M10:M15" si="2">+SUM(I10:L10)</f>
        <v>629.03062834988009</v>
      </c>
      <c r="N10" s="622"/>
      <c r="O10" s="623">
        <f t="shared" si="1"/>
        <v>-2.6987649591442842E-2</v>
      </c>
      <c r="P10" s="216"/>
    </row>
    <row r="11" spans="1:16" ht="18" customHeight="1" x14ac:dyDescent="0.2">
      <c r="A11" s="602" t="s">
        <v>162</v>
      </c>
      <c r="B11" s="336"/>
      <c r="C11" s="612">
        <v>68.574787559701008</v>
      </c>
      <c r="D11" s="612">
        <v>10.639957783607002</v>
      </c>
      <c r="E11" s="612">
        <v>3.7886018556399996</v>
      </c>
      <c r="F11" s="612">
        <v>6.9632002003289948</v>
      </c>
      <c r="G11" s="603">
        <f t="shared" si="0"/>
        <v>89.966547399277005</v>
      </c>
      <c r="H11" s="330"/>
      <c r="I11" s="728">
        <v>65.970240808821984</v>
      </c>
      <c r="J11" s="728">
        <v>10.484371774911995</v>
      </c>
      <c r="K11" s="728">
        <v>3.8757542795699997</v>
      </c>
      <c r="L11" s="728">
        <v>7.114846140779</v>
      </c>
      <c r="M11" s="612">
        <f>+SUM(I11:L11)</f>
        <v>87.445213004082973</v>
      </c>
      <c r="N11" s="334"/>
      <c r="O11" s="614">
        <f t="shared" si="1"/>
        <v>2.8833303831923951E-2</v>
      </c>
      <c r="P11" s="216"/>
    </row>
    <row r="12" spans="1:16" ht="18" x14ac:dyDescent="0.2">
      <c r="A12" s="606" t="s">
        <v>237</v>
      </c>
      <c r="B12" s="336"/>
      <c r="C12" s="605">
        <v>232.21367318399999</v>
      </c>
      <c r="D12" s="605">
        <v>19.831092717999987</v>
      </c>
      <c r="E12" s="605">
        <v>2.2806568229999997</v>
      </c>
      <c r="F12" s="605">
        <v>24.883262590000005</v>
      </c>
      <c r="G12" s="605">
        <f t="shared" si="0"/>
        <v>279.20868531499997</v>
      </c>
      <c r="H12" s="330"/>
      <c r="I12" s="727">
        <v>227.47192107999996</v>
      </c>
      <c r="J12" s="727">
        <v>19.078291742999998</v>
      </c>
      <c r="K12" s="727">
        <v>2.2323658160000002</v>
      </c>
      <c r="L12" s="727">
        <v>23.247558335000001</v>
      </c>
      <c r="M12" s="603">
        <f t="shared" si="2"/>
        <v>272.03013697399996</v>
      </c>
      <c r="N12" s="334"/>
      <c r="O12" s="609">
        <f t="shared" si="1"/>
        <v>2.6388798023823767E-2</v>
      </c>
      <c r="P12" s="216"/>
    </row>
    <row r="13" spans="1:16" ht="18" customHeight="1" x14ac:dyDescent="0.2">
      <c r="A13" s="607" t="s">
        <v>183</v>
      </c>
      <c r="B13" s="336"/>
      <c r="C13" s="605">
        <v>30.654015997510793</v>
      </c>
      <c r="D13" s="605">
        <v>5.6624453465348275</v>
      </c>
      <c r="E13" s="605">
        <v>1.6306313919100008</v>
      </c>
      <c r="F13" s="605">
        <v>4.172933048282701</v>
      </c>
      <c r="G13" s="605">
        <f t="shared" si="0"/>
        <v>42.120025784238322</v>
      </c>
      <c r="H13" s="330"/>
      <c r="I13" s="603">
        <v>31.120779185944752</v>
      </c>
      <c r="J13" s="603">
        <v>5.0213467415113024</v>
      </c>
      <c r="K13" s="603">
        <v>1.4956652205800001</v>
      </c>
      <c r="L13" s="603">
        <v>3.31002457032658</v>
      </c>
      <c r="M13" s="605">
        <f t="shared" si="2"/>
        <v>40.947815718362641</v>
      </c>
      <c r="N13" s="334"/>
      <c r="O13" s="609">
        <f t="shared" si="1"/>
        <v>2.8626925400321523E-2</v>
      </c>
      <c r="P13" s="216"/>
    </row>
    <row r="14" spans="1:16" ht="18" customHeight="1" thickBot="1" x14ac:dyDescent="0.25">
      <c r="A14" s="610" t="s">
        <v>184</v>
      </c>
      <c r="B14" s="336"/>
      <c r="C14" s="605">
        <v>9.3487675793927654</v>
      </c>
      <c r="D14" s="605">
        <v>1.5599212393987014</v>
      </c>
      <c r="E14" s="605">
        <v>0</v>
      </c>
      <c r="F14" s="605">
        <v>0.77011467520965349</v>
      </c>
      <c r="G14" s="605">
        <f t="shared" si="0"/>
        <v>11.678803494001119</v>
      </c>
      <c r="H14" s="330"/>
      <c r="I14" s="605">
        <v>9.3933002233095131</v>
      </c>
      <c r="J14" s="605">
        <v>1.5327457752542397</v>
      </c>
      <c r="K14" s="605">
        <v>0</v>
      </c>
      <c r="L14" s="605">
        <v>0.73159954386632498</v>
      </c>
      <c r="M14" s="605">
        <f t="shared" si="2"/>
        <v>11.657645542430078</v>
      </c>
      <c r="N14" s="334"/>
      <c r="O14" s="609">
        <f t="shared" si="1"/>
        <v>1.8149420904960412E-3</v>
      </c>
      <c r="P14" s="216"/>
    </row>
    <row r="15" spans="1:16" ht="18" customHeight="1" thickBot="1" x14ac:dyDescent="0.25">
      <c r="A15" s="617" t="s">
        <v>12</v>
      </c>
      <c r="B15" s="618"/>
      <c r="C15" s="620">
        <v>340.79124432060451</v>
      </c>
      <c r="D15" s="620">
        <v>37.693417087540524</v>
      </c>
      <c r="E15" s="620">
        <v>7.6998900705499995</v>
      </c>
      <c r="F15" s="620">
        <v>36.789510513821355</v>
      </c>
      <c r="G15" s="620">
        <f t="shared" si="0"/>
        <v>422.9740619925164</v>
      </c>
      <c r="H15" s="621"/>
      <c r="I15" s="620">
        <v>333.95624129807618</v>
      </c>
      <c r="J15" s="620">
        <v>36.116756034677536</v>
      </c>
      <c r="K15" s="620">
        <v>7.6037853161499998</v>
      </c>
      <c r="L15" s="620">
        <v>34.404028589971908</v>
      </c>
      <c r="M15" s="620">
        <f t="shared" si="2"/>
        <v>412.08081123887564</v>
      </c>
      <c r="N15" s="622"/>
      <c r="O15" s="623">
        <f>+G15/M15-1</f>
        <v>2.6434744002981736E-2</v>
      </c>
      <c r="P15" s="216"/>
    </row>
    <row r="16" spans="1:16" ht="21" customHeight="1" thickBot="1" x14ac:dyDescent="0.25">
      <c r="A16" s="585" t="s">
        <v>67</v>
      </c>
      <c r="B16" s="585"/>
      <c r="C16" s="587">
        <f>+C10+C15</f>
        <v>774.74724279227803</v>
      </c>
      <c r="D16" s="587">
        <f>+D10+D15</f>
        <v>73.883823735471253</v>
      </c>
      <c r="E16" s="587">
        <f>+E10+E15</f>
        <v>101.41128412407265</v>
      </c>
      <c r="F16" s="587">
        <f>+F10+F15</f>
        <v>84.986281510382867</v>
      </c>
      <c r="G16" s="587">
        <f t="shared" si="0"/>
        <v>1035.0286321622048</v>
      </c>
      <c r="H16" s="330"/>
      <c r="I16" s="587">
        <f>+I10+I15</f>
        <v>786.52407072266453</v>
      </c>
      <c r="J16" s="587">
        <f>+J10+J15</f>
        <v>71.544834330102802</v>
      </c>
      <c r="K16" s="587">
        <f>+K10+K15</f>
        <v>100.86254070364907</v>
      </c>
      <c r="L16" s="587">
        <f>+L10+L15</f>
        <v>82.179993832339335</v>
      </c>
      <c r="M16" s="587">
        <f>+SUM(I16:L16)</f>
        <v>1041.1114395887557</v>
      </c>
      <c r="N16" s="334"/>
      <c r="O16" s="588">
        <f>+G16/M16-1</f>
        <v>-5.8426093454065908E-3</v>
      </c>
      <c r="P16" s="216"/>
    </row>
    <row r="17" spans="1:16" ht="15" customHeight="1" x14ac:dyDescent="0.2">
      <c r="A17" s="586"/>
      <c r="B17" s="586"/>
      <c r="C17" s="233"/>
      <c r="D17" s="233"/>
      <c r="E17" s="233"/>
      <c r="F17" s="233"/>
      <c r="G17" s="233"/>
      <c r="H17" s="233"/>
      <c r="I17" s="233"/>
      <c r="J17" s="233"/>
      <c r="K17" s="233"/>
      <c r="L17" s="233"/>
      <c r="M17" s="233"/>
      <c r="N17" s="233"/>
      <c r="O17" s="233"/>
      <c r="P17" s="216"/>
    </row>
    <row r="18" spans="1:16" ht="15" customHeight="1" x14ac:dyDescent="0.2">
      <c r="A18" s="340" t="s">
        <v>155</v>
      </c>
      <c r="B18" s="232"/>
      <c r="C18" s="233"/>
      <c r="D18" s="233"/>
      <c r="E18" s="233"/>
      <c r="F18" s="233"/>
      <c r="G18" s="233"/>
      <c r="H18" s="233"/>
      <c r="I18" s="233"/>
      <c r="J18" s="233"/>
      <c r="K18" s="233"/>
      <c r="L18" s="233"/>
      <c r="M18" s="233"/>
      <c r="N18" s="233"/>
      <c r="O18" s="233"/>
      <c r="P18" s="216"/>
    </row>
    <row r="19" spans="1:16" ht="17.25" customHeight="1" x14ac:dyDescent="0.2">
      <c r="A19" s="340" t="s">
        <v>156</v>
      </c>
      <c r="B19" s="232"/>
      <c r="C19" s="233"/>
      <c r="D19" s="233"/>
      <c r="E19" s="233"/>
      <c r="F19" s="233"/>
      <c r="G19" s="233"/>
      <c r="H19" s="233"/>
      <c r="I19" s="233"/>
      <c r="J19" s="233"/>
      <c r="K19" s="233"/>
      <c r="L19" s="233"/>
      <c r="M19" s="233"/>
      <c r="N19" s="233"/>
      <c r="O19" s="233"/>
    </row>
    <row r="20" spans="1:16" ht="23.25" customHeight="1" x14ac:dyDescent="0.2"/>
    <row r="21" spans="1:16" ht="18" customHeight="1" x14ac:dyDescent="0.2">
      <c r="A21" s="600" t="s">
        <v>137</v>
      </c>
      <c r="B21" s="599"/>
      <c r="C21" s="599"/>
      <c r="D21" s="599"/>
      <c r="E21" s="599"/>
      <c r="F21" s="599"/>
      <c r="G21" s="599"/>
      <c r="H21" s="599"/>
      <c r="I21" s="599"/>
      <c r="J21" s="599"/>
      <c r="K21" s="599"/>
      <c r="L21" s="599"/>
      <c r="M21" s="599"/>
      <c r="N21" s="599"/>
      <c r="O21" s="599"/>
    </row>
    <row r="22" spans="1:16" ht="18" customHeight="1" thickBot="1" x14ac:dyDescent="0.25">
      <c r="A22" s="329"/>
      <c r="B22" s="330"/>
      <c r="C22" s="774" t="str">
        <f>C5</f>
        <v>3Q 2025</v>
      </c>
      <c r="D22" s="774"/>
      <c r="E22" s="774"/>
      <c r="F22" s="774"/>
      <c r="G22" s="774"/>
      <c r="H22" s="330"/>
      <c r="I22" s="776" t="str">
        <f>I5</f>
        <v>3Q 2024</v>
      </c>
      <c r="J22" s="776"/>
      <c r="K22" s="776"/>
      <c r="L22" s="776"/>
      <c r="M22" s="776"/>
      <c r="N22" s="661"/>
      <c r="O22" s="331" t="str">
        <f>+O5</f>
        <v>YoY</v>
      </c>
      <c r="P22" s="216"/>
    </row>
    <row r="23" spans="1:16" ht="18" customHeight="1" x14ac:dyDescent="0.2">
      <c r="A23" s="332"/>
      <c r="B23" s="299"/>
      <c r="C23" s="580" t="s">
        <v>63</v>
      </c>
      <c r="D23" s="777" t="s">
        <v>138</v>
      </c>
      <c r="E23" s="777"/>
      <c r="F23" s="580" t="s">
        <v>64</v>
      </c>
      <c r="G23" s="580" t="s">
        <v>65</v>
      </c>
      <c r="H23" s="330"/>
      <c r="I23" s="333" t="s">
        <v>63</v>
      </c>
      <c r="J23" s="777" t="s">
        <v>139</v>
      </c>
      <c r="K23" s="777"/>
      <c r="L23" s="333" t="s">
        <v>64</v>
      </c>
      <c r="M23" s="333" t="s">
        <v>65</v>
      </c>
      <c r="N23" s="334"/>
      <c r="O23" s="580" t="s">
        <v>80</v>
      </c>
      <c r="P23" s="216"/>
    </row>
    <row r="24" spans="1:16" s="237" customFormat="1" ht="18" customHeight="1" x14ac:dyDescent="0.2">
      <c r="A24" s="606" t="s">
        <v>236</v>
      </c>
      <c r="B24" s="299"/>
      <c r="C24" s="603">
        <v>1925.9901039596407</v>
      </c>
      <c r="D24" s="778">
        <v>229.583038996</v>
      </c>
      <c r="E24" s="778"/>
      <c r="F24" s="603">
        <v>278.52104864712499</v>
      </c>
      <c r="G24" s="603">
        <f t="shared" ref="G24:G32" si="3">C24+D24+F24</f>
        <v>2434.0941916027659</v>
      </c>
      <c r="H24" s="330"/>
      <c r="I24" s="603">
        <v>2036.8053471863218</v>
      </c>
      <c r="J24" s="778">
        <v>223.201842</v>
      </c>
      <c r="K24" s="778"/>
      <c r="L24" s="603">
        <v>279.23047288894605</v>
      </c>
      <c r="M24" s="603">
        <f t="shared" ref="M24:M32" si="4">I24+J24+L24</f>
        <v>2539.237662075268</v>
      </c>
      <c r="N24" s="334"/>
      <c r="O24" s="608">
        <f>+G24/M24-1</f>
        <v>-4.1407494872524264E-2</v>
      </c>
      <c r="P24" s="235"/>
    </row>
    <row r="25" spans="1:16" ht="18" customHeight="1" x14ac:dyDescent="0.2">
      <c r="A25" s="335" t="s">
        <v>216</v>
      </c>
      <c r="B25" s="299"/>
      <c r="C25" s="703">
        <v>345.63402460573894</v>
      </c>
      <c r="D25" s="779">
        <v>22.054254000340002</v>
      </c>
      <c r="E25" s="779">
        <v>216.32425384993297</v>
      </c>
      <c r="F25" s="703">
        <v>22.954839828141001</v>
      </c>
      <c r="G25" s="672">
        <f>C25+D25+F25</f>
        <v>390.64311843421996</v>
      </c>
      <c r="H25" s="621"/>
      <c r="I25" s="703">
        <v>339.11460593934999</v>
      </c>
      <c r="J25" s="779">
        <v>16.340207999821999</v>
      </c>
      <c r="K25" s="779"/>
      <c r="L25" s="703">
        <v>24.878276113891999</v>
      </c>
      <c r="M25" s="672">
        <f>I25+J25+L25</f>
        <v>380.33309005306398</v>
      </c>
      <c r="N25" s="622"/>
      <c r="O25" s="609">
        <f t="shared" ref="O25:O31" si="5">+G25/M25-1</f>
        <v>2.710789213664655E-2</v>
      </c>
      <c r="P25" s="216"/>
    </row>
    <row r="26" spans="1:16" ht="18" customHeight="1" thickBot="1" x14ac:dyDescent="0.25">
      <c r="A26" s="616" t="str">
        <f>+A9</f>
        <v>CAM South</v>
      </c>
      <c r="B26" s="299"/>
      <c r="C26" s="613">
        <v>267.90787706916296</v>
      </c>
      <c r="D26" s="778">
        <v>13.959676000982</v>
      </c>
      <c r="E26" s="778"/>
      <c r="F26" s="668">
        <v>56.248902616300015</v>
      </c>
      <c r="G26" s="668">
        <f t="shared" si="3"/>
        <v>338.11645568644497</v>
      </c>
      <c r="H26" s="330"/>
      <c r="I26" s="668">
        <v>261.50723717665085</v>
      </c>
      <c r="J26" s="784">
        <v>13.428604000859998</v>
      </c>
      <c r="K26" s="784"/>
      <c r="L26" s="668">
        <v>55.906056743744003</v>
      </c>
      <c r="M26" s="668">
        <f t="shared" si="4"/>
        <v>330.84189792125483</v>
      </c>
      <c r="N26" s="334"/>
      <c r="O26" s="615">
        <f t="shared" si="5"/>
        <v>2.1988018479212057E-2</v>
      </c>
      <c r="P26" s="216"/>
    </row>
    <row r="27" spans="1:16" ht="18" customHeight="1" thickBot="1" x14ac:dyDescent="0.25">
      <c r="A27" s="617" t="str">
        <f>+A10</f>
        <v>Mexico and Central America</v>
      </c>
      <c r="B27" s="618"/>
      <c r="C27" s="670">
        <v>2539.5320056345427</v>
      </c>
      <c r="D27" s="780">
        <v>265.59696899732199</v>
      </c>
      <c r="E27" s="780"/>
      <c r="F27" s="669">
        <v>357.72479109156603</v>
      </c>
      <c r="G27" s="669">
        <f t="shared" si="3"/>
        <v>3162.853765723431</v>
      </c>
      <c r="H27" s="621"/>
      <c r="I27" s="670">
        <v>2637.4271903023227</v>
      </c>
      <c r="J27" s="780">
        <v>252.970654000682</v>
      </c>
      <c r="K27" s="780"/>
      <c r="L27" s="669">
        <v>360.01480574658206</v>
      </c>
      <c r="M27" s="669">
        <f t="shared" si="4"/>
        <v>3250.4126500495868</v>
      </c>
      <c r="N27" s="622"/>
      <c r="O27" s="623">
        <f t="shared" si="5"/>
        <v>-2.6937774908308953E-2</v>
      </c>
      <c r="P27" s="216"/>
    </row>
    <row r="28" spans="1:16" ht="18" customHeight="1" x14ac:dyDescent="0.2">
      <c r="A28" s="602" t="str">
        <f>+A11</f>
        <v>Colombia</v>
      </c>
      <c r="B28" s="336"/>
      <c r="C28" s="603">
        <v>510.15062811280404</v>
      </c>
      <c r="D28" s="778">
        <v>106.72105413477202</v>
      </c>
      <c r="E28" s="778"/>
      <c r="F28" s="612">
        <v>53.620890752424003</v>
      </c>
      <c r="G28" s="612">
        <f t="shared" si="3"/>
        <v>670.49257299999999</v>
      </c>
      <c r="H28" s="330"/>
      <c r="I28" s="603">
        <v>485.74021451981912</v>
      </c>
      <c r="J28" s="785">
        <v>106.78169923415699</v>
      </c>
      <c r="K28" s="785"/>
      <c r="L28" s="612">
        <v>55.202554752456997</v>
      </c>
      <c r="M28" s="612">
        <f t="shared" si="4"/>
        <v>647.72446850643314</v>
      </c>
      <c r="N28" s="334"/>
      <c r="O28" s="614">
        <f t="shared" si="5"/>
        <v>3.5150909994286827E-2</v>
      </c>
      <c r="P28" s="216"/>
    </row>
    <row r="29" spans="1:16" ht="18" x14ac:dyDescent="0.2">
      <c r="A29" s="606" t="s">
        <v>237</v>
      </c>
      <c r="B29" s="336"/>
      <c r="C29" s="603">
        <v>1615.8089501269999</v>
      </c>
      <c r="D29" s="778">
        <v>172.527427424</v>
      </c>
      <c r="E29" s="778"/>
      <c r="F29" s="603">
        <v>286.57478684600022</v>
      </c>
      <c r="G29" s="603">
        <f t="shared" si="3"/>
        <v>2074.911164397</v>
      </c>
      <c r="H29" s="330"/>
      <c r="I29" s="603">
        <v>1547.4782858570002</v>
      </c>
      <c r="J29" s="779">
        <v>168.36699385</v>
      </c>
      <c r="K29" s="779"/>
      <c r="L29" s="603">
        <v>266.11816191200001</v>
      </c>
      <c r="M29" s="603">
        <f t="shared" si="4"/>
        <v>1981.9634416190002</v>
      </c>
      <c r="N29" s="334"/>
      <c r="O29" s="609">
        <f t="shared" si="5"/>
        <v>4.689678973194078E-2</v>
      </c>
      <c r="P29" s="216"/>
    </row>
    <row r="30" spans="1:16" ht="18" customHeight="1" x14ac:dyDescent="0.2">
      <c r="A30" s="607" t="str">
        <f>+A13</f>
        <v>Argentina</v>
      </c>
      <c r="B30" s="336"/>
      <c r="C30" s="603">
        <v>159.519001</v>
      </c>
      <c r="D30" s="778">
        <v>32.903500000000001</v>
      </c>
      <c r="E30" s="778"/>
      <c r="F30" s="603">
        <v>34.073774999999998</v>
      </c>
      <c r="G30" s="603">
        <f t="shared" si="3"/>
        <v>226.49627600000002</v>
      </c>
      <c r="H30" s="330"/>
      <c r="I30" s="603">
        <v>158.84908252</v>
      </c>
      <c r="J30" s="779">
        <v>30.128681</v>
      </c>
      <c r="K30" s="779"/>
      <c r="L30" s="603">
        <v>27.815332000000001</v>
      </c>
      <c r="M30" s="603">
        <f t="shared" si="4"/>
        <v>216.79309552000001</v>
      </c>
      <c r="N30" s="334"/>
      <c r="O30" s="609">
        <f t="shared" si="5"/>
        <v>4.4757792939511987E-2</v>
      </c>
      <c r="P30" s="216"/>
    </row>
    <row r="31" spans="1:16" ht="18" customHeight="1" thickBot="1" x14ac:dyDescent="0.25">
      <c r="A31" s="610" t="str">
        <f>+A14</f>
        <v>Uruguay</v>
      </c>
      <c r="B31" s="336"/>
      <c r="C31" s="721">
        <v>45.840242000000003</v>
      </c>
      <c r="D31" s="781">
        <v>6.0173480000000001</v>
      </c>
      <c r="E31" s="781"/>
      <c r="F31" s="721">
        <v>6.1579240000000004</v>
      </c>
      <c r="G31" s="611">
        <f t="shared" si="3"/>
        <v>58.015514000000003</v>
      </c>
      <c r="H31" s="330"/>
      <c r="I31" s="611">
        <v>44.554170299999996</v>
      </c>
      <c r="J31" s="784">
        <v>5.8941280000000003</v>
      </c>
      <c r="K31" s="784"/>
      <c r="L31" s="721">
        <v>5.8150880000000003</v>
      </c>
      <c r="M31" s="721">
        <f t="shared" si="4"/>
        <v>56.263386300000001</v>
      </c>
      <c r="N31" s="334"/>
      <c r="O31" s="722">
        <f t="shared" si="5"/>
        <v>3.1141525870084452E-2</v>
      </c>
      <c r="P31" s="216"/>
    </row>
    <row r="32" spans="1:16" ht="16.899999999999999" customHeight="1" thickBot="1" x14ac:dyDescent="0.25">
      <c r="A32" s="617" t="str">
        <f>+A15</f>
        <v>South America</v>
      </c>
      <c r="B32" s="618"/>
      <c r="C32" s="718">
        <v>2331.318821239804</v>
      </c>
      <c r="D32" s="782">
        <v>318.16932955877206</v>
      </c>
      <c r="E32" s="782"/>
      <c r="F32" s="718">
        <v>380.42737659842425</v>
      </c>
      <c r="G32" s="718">
        <f t="shared" si="3"/>
        <v>3029.9155273970005</v>
      </c>
      <c r="H32" s="621"/>
      <c r="I32" s="718">
        <v>2236.6217531968196</v>
      </c>
      <c r="J32" s="782">
        <v>311.17150208415705</v>
      </c>
      <c r="K32" s="782"/>
      <c r="L32" s="718">
        <v>354.95113666445701</v>
      </c>
      <c r="M32" s="718">
        <f t="shared" si="4"/>
        <v>2902.7443919454336</v>
      </c>
      <c r="N32" s="622"/>
      <c r="O32" s="623">
        <f>+G32/M32-1</f>
        <v>4.3810655807119181E-2</v>
      </c>
    </row>
    <row r="33" spans="1:15" ht="24.95" customHeight="1" thickBot="1" x14ac:dyDescent="0.25">
      <c r="A33" s="585" t="str">
        <f>+A16</f>
        <v>TOTAL</v>
      </c>
      <c r="B33" s="585"/>
      <c r="C33" s="587">
        <f>+C32+C27</f>
        <v>4870.8508268743462</v>
      </c>
      <c r="D33" s="783">
        <f>+D32+D27</f>
        <v>583.76629855609406</v>
      </c>
      <c r="E33" s="783"/>
      <c r="F33" s="587">
        <f>+F32+F27</f>
        <v>738.15216768999028</v>
      </c>
      <c r="G33" s="719">
        <f>+G32+G27</f>
        <v>6192.769293120431</v>
      </c>
      <c r="H33" s="330"/>
      <c r="I33" s="719">
        <f>+I32+I27</f>
        <v>4874.0489434991423</v>
      </c>
      <c r="J33" s="783">
        <f>+J32+J27</f>
        <v>564.14215608483903</v>
      </c>
      <c r="K33" s="783"/>
      <c r="L33" s="720">
        <f>+L32+L27</f>
        <v>714.96594241103912</v>
      </c>
      <c r="M33" s="719">
        <f>+M32+M27</f>
        <v>6153.1570419950203</v>
      </c>
      <c r="N33" s="334"/>
      <c r="O33" s="588">
        <f>+G33/M33-1</f>
        <v>6.4377117071867662E-3</v>
      </c>
    </row>
    <row r="34" spans="1:15" ht="18" customHeight="1" x14ac:dyDescent="0.2">
      <c r="A34" s="624"/>
      <c r="B34" s="625"/>
      <c r="K34" s="772"/>
      <c r="L34" s="773"/>
    </row>
    <row r="35" spans="1:15" ht="18" customHeight="1" x14ac:dyDescent="0.2">
      <c r="A35" s="600" t="s">
        <v>71</v>
      </c>
      <c r="B35" s="600"/>
      <c r="C35" s="600"/>
      <c r="D35" s="600"/>
      <c r="E35" s="600"/>
      <c r="F35" s="239"/>
      <c r="G35" s="239"/>
      <c r="H35" s="239"/>
      <c r="I35" s="239"/>
      <c r="J35" s="239"/>
      <c r="K35" s="239"/>
      <c r="L35" s="239"/>
      <c r="M35" s="239"/>
      <c r="N35" s="239"/>
      <c r="O35" s="239"/>
    </row>
    <row r="36" spans="1:15" ht="18" customHeight="1" thickBot="1" x14ac:dyDescent="0.3">
      <c r="A36" s="601" t="s">
        <v>72</v>
      </c>
      <c r="C36" s="699" t="str">
        <f>+C22</f>
        <v>3Q 2025</v>
      </c>
      <c r="D36" s="700" t="str">
        <f>+I22</f>
        <v>3Q 2024</v>
      </c>
      <c r="E36" s="584" t="s">
        <v>80</v>
      </c>
    </row>
    <row r="37" spans="1:15" ht="18" customHeight="1" x14ac:dyDescent="0.2">
      <c r="A37" s="662" t="s">
        <v>180</v>
      </c>
      <c r="B37" s="200"/>
      <c r="C37" s="632">
        <v>34428.646978300007</v>
      </c>
      <c r="D37" s="582">
        <v>34499.741064760005</v>
      </c>
      <c r="E37" s="343">
        <f t="shared" ref="E37:E44" si="6">+C37/D37-1</f>
        <v>-2.0607136246775237E-3</v>
      </c>
    </row>
    <row r="38" spans="1:15" ht="18" customHeight="1" x14ac:dyDescent="0.2">
      <c r="A38" s="339" t="s">
        <v>216</v>
      </c>
      <c r="B38" s="200"/>
      <c r="C38" s="338">
        <v>4115.3021031307562</v>
      </c>
      <c r="D38" s="633">
        <v>4156.9622783833001</v>
      </c>
      <c r="E38" s="634">
        <f t="shared" si="6"/>
        <v>-1.0021783327017864E-2</v>
      </c>
    </row>
    <row r="39" spans="1:15" ht="18" customHeight="1" thickBot="1" x14ac:dyDescent="0.25">
      <c r="A39" s="631" t="s">
        <v>215</v>
      </c>
      <c r="B39" s="200"/>
      <c r="C39" s="636">
        <v>3923.2854812534179</v>
      </c>
      <c r="D39" s="636">
        <v>3888.9087721977812</v>
      </c>
      <c r="E39" s="637">
        <f t="shared" si="6"/>
        <v>8.8396799897696443E-3</v>
      </c>
    </row>
    <row r="40" spans="1:15" ht="18" customHeight="1" thickBot="1" x14ac:dyDescent="0.25">
      <c r="A40" s="638" t="s">
        <v>182</v>
      </c>
      <c r="B40" s="639"/>
      <c r="C40" s="640">
        <f>+SUM(C37:C39)</f>
        <v>42467.234562684185</v>
      </c>
      <c r="D40" s="641">
        <f>+SUM(D37:D39)</f>
        <v>42545.612115341093</v>
      </c>
      <c r="E40" s="642">
        <f t="shared" si="6"/>
        <v>-1.8422006115325074E-3</v>
      </c>
    </row>
    <row r="41" spans="1:15" ht="18" customHeight="1" x14ac:dyDescent="0.2">
      <c r="A41" s="339" t="s">
        <v>162</v>
      </c>
      <c r="B41" s="200"/>
      <c r="C41" s="632">
        <v>5798.4144059114624</v>
      </c>
      <c r="D41" s="582">
        <v>5181.1386359573726</v>
      </c>
      <c r="E41" s="630">
        <f t="shared" si="6"/>
        <v>0.1191390181436498</v>
      </c>
    </row>
    <row r="42" spans="1:15" ht="18" customHeight="1" x14ac:dyDescent="0.2">
      <c r="A42" s="606" t="s">
        <v>178</v>
      </c>
      <c r="B42" s="200"/>
      <c r="C42" s="338">
        <v>19792.219752297067</v>
      </c>
      <c r="D42" s="633">
        <v>17747.408541285058</v>
      </c>
      <c r="E42" s="634">
        <f t="shared" si="6"/>
        <v>0.11521745308647446</v>
      </c>
    </row>
    <row r="43" spans="1:15" ht="18" customHeight="1" x14ac:dyDescent="0.2">
      <c r="A43" s="606" t="s">
        <v>183</v>
      </c>
      <c r="B43" s="200"/>
      <c r="C43" s="635">
        <v>2542.3769927207809</v>
      </c>
      <c r="D43" s="633">
        <v>2851.8705784975291</v>
      </c>
      <c r="E43" s="634">
        <f t="shared" si="6"/>
        <v>-0.10852301226789918</v>
      </c>
    </row>
    <row r="44" spans="1:15" ht="18" customHeight="1" thickBot="1" x14ac:dyDescent="0.25">
      <c r="A44" s="339" t="s">
        <v>184</v>
      </c>
      <c r="B44" s="200"/>
      <c r="C44" s="627">
        <v>1283.4711426556548</v>
      </c>
      <c r="D44" s="636">
        <v>1275.1910757625988</v>
      </c>
      <c r="E44" s="637">
        <f t="shared" si="6"/>
        <v>6.4931970199872957E-3</v>
      </c>
    </row>
    <row r="45" spans="1:15" ht="20.45" customHeight="1" thickBot="1" x14ac:dyDescent="0.25">
      <c r="A45" s="643" t="s">
        <v>12</v>
      </c>
      <c r="B45" s="639"/>
      <c r="C45" s="640">
        <f>+SUM(C41:C44)</f>
        <v>29416.482293584962</v>
      </c>
      <c r="D45" s="644">
        <f>+SUM(D41:D44)</f>
        <v>27055.608831502559</v>
      </c>
      <c r="E45" s="645">
        <f>+C45/D45-1</f>
        <v>8.7260038271010476E-2</v>
      </c>
      <c r="G45" s="233"/>
    </row>
    <row r="46" spans="1:15" ht="18.600000000000001" customHeight="1" thickBot="1" x14ac:dyDescent="0.25">
      <c r="A46" s="626" t="str">
        <f>A33</f>
        <v>TOTAL</v>
      </c>
      <c r="B46" s="589"/>
      <c r="C46" s="590">
        <f>+C40+C45</f>
        <v>71883.716856269151</v>
      </c>
      <c r="D46" s="628">
        <f>+D40+D45</f>
        <v>69601.220946843649</v>
      </c>
      <c r="E46" s="629">
        <f>+C46/D46-1</f>
        <v>3.2793906175420551E-2</v>
      </c>
      <c r="F46" s="330"/>
    </row>
    <row r="47" spans="1:15" ht="11.1" customHeight="1" x14ac:dyDescent="0.2">
      <c r="C47" s="330"/>
      <c r="D47" s="330"/>
      <c r="E47" s="330"/>
      <c r="F47" s="330"/>
    </row>
    <row r="48" spans="1:15" ht="16.899999999999999" customHeight="1" x14ac:dyDescent="0.2">
      <c r="A48" s="340" t="s">
        <v>238</v>
      </c>
      <c r="C48" s="330"/>
      <c r="D48" s="330"/>
      <c r="E48" s="330"/>
    </row>
    <row r="49" spans="1:1" ht="15.6" customHeight="1" x14ac:dyDescent="0.2">
      <c r="A49" s="364" t="s">
        <v>263</v>
      </c>
    </row>
    <row r="50" spans="1:1" ht="11.1" customHeight="1" x14ac:dyDescent="0.2">
      <c r="A50" s="341"/>
    </row>
  </sheetData>
  <mergeCells count="30">
    <mergeCell ref="D31:E31"/>
    <mergeCell ref="D32:E32"/>
    <mergeCell ref="D33:E33"/>
    <mergeCell ref="J23:K23"/>
    <mergeCell ref="J24:K24"/>
    <mergeCell ref="J25:K25"/>
    <mergeCell ref="J26:K26"/>
    <mergeCell ref="J27:K27"/>
    <mergeCell ref="J28:K28"/>
    <mergeCell ref="J29:K29"/>
    <mergeCell ref="J30:K30"/>
    <mergeCell ref="J31:K31"/>
    <mergeCell ref="J32:K32"/>
    <mergeCell ref="J33:K33"/>
    <mergeCell ref="K34:L34"/>
    <mergeCell ref="C22:G22"/>
    <mergeCell ref="A1:O1"/>
    <mergeCell ref="A2:O2"/>
    <mergeCell ref="A4:O4"/>
    <mergeCell ref="I5:M5"/>
    <mergeCell ref="C5:G5"/>
    <mergeCell ref="I22:M22"/>
    <mergeCell ref="D23:E23"/>
    <mergeCell ref="D24:E24"/>
    <mergeCell ref="D25:E25"/>
    <mergeCell ref="D26:E26"/>
    <mergeCell ref="D27:E27"/>
    <mergeCell ref="D28:E28"/>
    <mergeCell ref="D29:E29"/>
    <mergeCell ref="D30:E30"/>
  </mergeCells>
  <pageMargins left="0.7" right="0.7" top="0.75" bottom="0.75" header="0.3" footer="0.3"/>
  <pageSetup orientation="portrait" horizontalDpi="300" verticalDpi="300" r:id="rId1"/>
  <headerFooter>
    <oddFooter>&amp;L_x000D_&amp;1#&amp;"Aptos"&amp;14&amp;K000000 Interna</oddFooter>
  </headerFooter>
  <ignoredErrors>
    <ignoredError sqref="M8"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4</vt:i4>
      </vt:variant>
    </vt:vector>
  </HeadingPairs>
  <TitlesOfParts>
    <vt:vector size="15" baseType="lpstr">
      <vt:lpstr>KOF Summary</vt:lpstr>
      <vt:lpstr>Division Summary</vt:lpstr>
      <vt:lpstr>Consolidated Balance</vt:lpstr>
      <vt:lpstr>FEMCO Comercial</vt:lpstr>
      <vt:lpstr>Consolidated Results KOF</vt:lpstr>
      <vt:lpstr>Division MX - CAM</vt:lpstr>
      <vt:lpstr>SA Division</vt:lpstr>
      <vt:lpstr>Macroeconomics</vt:lpstr>
      <vt:lpstr>Volume Q</vt:lpstr>
      <vt:lpstr>Volume YTD</vt:lpstr>
      <vt:lpstr>Volumen YTD</vt:lpstr>
      <vt:lpstr>'Consolidated Balance'!Área_de_impresión</vt:lpstr>
      <vt:lpstr>'Consolidated Results KOF'!Área_de_impresión</vt:lpstr>
      <vt:lpstr>'Division MX - CAM'!Área_de_impresión</vt:lpstr>
      <vt:lpstr>'FEMCO Comercial'!Área_de_impresión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bryan.carlson@kof.com.mx</dc:creator>
  <cp:lastModifiedBy>Silva Moreno, Bryan</cp:lastModifiedBy>
  <cp:lastPrinted>2018-07-20T19:35:30Z</cp:lastPrinted>
  <dcterms:created xsi:type="dcterms:W3CDTF">2011-12-21T23:50:30Z</dcterms:created>
  <dcterms:modified xsi:type="dcterms:W3CDTF">2025-10-24T04:33:03Z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0271b18a-9b51-4b45-bfde-5d2149196b12_Enabled">
    <vt:lpwstr>true</vt:lpwstr>
  </property>
  <property fmtid="{D5CDD505-2E9C-101B-9397-08002B2CF9AE}" pid="5" name="MSIP_Label_0271b18a-9b51-4b45-bfde-5d2149196b12_SetDate">
    <vt:lpwstr>2025-10-14T15:41:25Z</vt:lpwstr>
  </property>
  <property fmtid="{D5CDD505-2E9C-101B-9397-08002B2CF9AE}" pid="6" name="MSIP_Label_0271b18a-9b51-4b45-bfde-5d2149196b12_Method">
    <vt:lpwstr>Standard</vt:lpwstr>
  </property>
  <property fmtid="{D5CDD505-2E9C-101B-9397-08002B2CF9AE}" pid="7" name="MSIP_Label_0271b18a-9b51-4b45-bfde-5d2149196b12_Name">
    <vt:lpwstr>Interna_PRUEBA</vt:lpwstr>
  </property>
  <property fmtid="{D5CDD505-2E9C-101B-9397-08002B2CF9AE}" pid="8" name="MSIP_Label_0271b18a-9b51-4b45-bfde-5d2149196b12_SiteId">
    <vt:lpwstr>7094d542-3815-4c82-b1d5-6917d0443cf4</vt:lpwstr>
  </property>
  <property fmtid="{D5CDD505-2E9C-101B-9397-08002B2CF9AE}" pid="9" name="MSIP_Label_0271b18a-9b51-4b45-bfde-5d2149196b12_ActionId">
    <vt:lpwstr>a7e5de6f-a924-4e99-a476-8c61712f7b4d</vt:lpwstr>
  </property>
  <property fmtid="{D5CDD505-2E9C-101B-9397-08002B2CF9AE}" pid="10" name="MSIP_Label_0271b18a-9b51-4b45-bfde-5d2149196b12_ContentBits">
    <vt:lpwstr>2</vt:lpwstr>
  </property>
  <property fmtid="{D5CDD505-2E9C-101B-9397-08002B2CF9AE}" pid="11" name="MSIP_Label_0271b18a-9b51-4b45-bfde-5d2149196b12_Tag">
    <vt:lpwstr>10, 3, 0, 1</vt:lpwstr>
  </property>
</Properties>
</file>