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https://cocacolafemsa-my.sharepoint.com/personal/jorge_collazo_kof_com_mx/Documents/Investor Relations/Reportes Trimestrales/2025/2Q25/15. Formato PR/Financial Statements Valores/"/>
    </mc:Choice>
  </mc:AlternateContent>
  <xr:revisionPtr revIDLastSave="751" documentId="13_ncr:1_{05815B50-40C0-4E75-8E50-DEB37498D2B7}" xr6:coauthVersionLast="47" xr6:coauthVersionMax="47" xr10:uidLastSave="{DFC92149-5605-4E4E-9B1F-FFA229AE63E0}"/>
  <bookViews>
    <workbookView xWindow="-120" yWindow="-120" windowWidth="29040" windowHeight="1752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 YTD" sheetId="35" r:id="rId10"/>
    <sheet name="Volumen YTD" sheetId="34" state="hidden" r:id="rId11"/>
  </sheets>
  <externalReferences>
    <externalReference r:id="rId12"/>
    <externalReference r:id="rId13"/>
    <externalReference r:id="rId14"/>
    <externalReference r:id="rId15"/>
    <externalReference r:id="rId16"/>
  </externalReferences>
  <definedNames>
    <definedName name="_xlnm.Print_Area" localSheetId="2">'Consolidated Balance'!$B$2:$K$47</definedName>
    <definedName name="_xlnm.Print_Area" localSheetId="4">'Consolidated Results KOF'!$A$1:$H$53</definedName>
    <definedName name="_xlnm.Print_Area" localSheetId="5">'Division MX - CAM'!$A$1:$H$27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10">#REF!,#REF!,#REF!,#REF!,#REF!,#REF!</definedName>
    <definedName name="ebitdaprom">#REF!,#REF!,#REF!,#REF!,#REF!,#REF!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31" l="1"/>
  <c r="E43" i="21"/>
  <c r="D43" i="21"/>
  <c r="E42" i="21"/>
  <c r="D42" i="21"/>
  <c r="E41" i="21"/>
  <c r="D41" i="21"/>
  <c r="E40" i="21"/>
  <c r="D40" i="21"/>
  <c r="D44" i="35"/>
  <c r="C44" i="35"/>
  <c r="D44" i="30"/>
  <c r="C44" i="30"/>
  <c r="D43" i="35"/>
  <c r="C43" i="35"/>
  <c r="D43" i="30"/>
  <c r="C43" i="30"/>
  <c r="D42" i="35"/>
  <c r="C42" i="35"/>
  <c r="D42" i="30"/>
  <c r="C42" i="30"/>
  <c r="D41" i="35"/>
  <c r="C41" i="35"/>
  <c r="D41" i="30"/>
  <c r="C41" i="30"/>
  <c r="D38" i="35"/>
  <c r="D39" i="35" s="1"/>
  <c r="C38" i="35"/>
  <c r="C39" i="35" s="1"/>
  <c r="D38" i="30"/>
  <c r="D39" i="30" s="1"/>
  <c r="C38" i="30"/>
  <c r="C39" i="30" s="1"/>
  <c r="D37" i="35"/>
  <c r="C37" i="35"/>
  <c r="D37" i="30"/>
  <c r="C37" i="30"/>
  <c r="I44" i="27"/>
  <c r="H44" i="27"/>
  <c r="G44" i="27"/>
  <c r="E44" i="27"/>
  <c r="D44" i="27"/>
  <c r="C44" i="27"/>
  <c r="I43" i="27"/>
  <c r="H43" i="27"/>
  <c r="G43" i="27"/>
  <c r="E43" i="27"/>
  <c r="D43" i="27"/>
  <c r="C43" i="27"/>
  <c r="I42" i="27"/>
  <c r="H42" i="27"/>
  <c r="G42" i="27"/>
  <c r="E42" i="27"/>
  <c r="D42" i="27"/>
  <c r="C42" i="27"/>
  <c r="I41" i="27"/>
  <c r="H41" i="27"/>
  <c r="G41" i="27"/>
  <c r="E41" i="27"/>
  <c r="D41" i="27"/>
  <c r="C41" i="27"/>
  <c r="I40" i="27"/>
  <c r="H40" i="27"/>
  <c r="G40" i="27"/>
  <c r="E40" i="27"/>
  <c r="D40" i="27"/>
  <c r="C40" i="27"/>
  <c r="I39" i="27"/>
  <c r="H39" i="27"/>
  <c r="G39" i="27"/>
  <c r="E39" i="27"/>
  <c r="D39" i="27"/>
  <c r="C39" i="27"/>
  <c r="I38" i="27"/>
  <c r="H38" i="27"/>
  <c r="G38" i="27"/>
  <c r="E38" i="27"/>
  <c r="D38" i="27"/>
  <c r="C38" i="27"/>
  <c r="I37" i="27"/>
  <c r="H37" i="27"/>
  <c r="G37" i="27"/>
  <c r="E37" i="27"/>
  <c r="D37" i="27"/>
  <c r="C37" i="27"/>
  <c r="I36" i="27"/>
  <c r="H36" i="27"/>
  <c r="G36" i="27"/>
  <c r="E36" i="27"/>
  <c r="D36" i="27"/>
  <c r="C36" i="27"/>
  <c r="I30" i="27"/>
  <c r="H30" i="27"/>
  <c r="G30" i="27"/>
  <c r="E30" i="27"/>
  <c r="D30" i="27"/>
  <c r="C30" i="27"/>
  <c r="A30" i="27"/>
  <c r="I29" i="27"/>
  <c r="H29" i="27"/>
  <c r="G29" i="27"/>
  <c r="E29" i="27"/>
  <c r="D29" i="27"/>
  <c r="C29" i="27"/>
  <c r="A29" i="27"/>
  <c r="I28" i="27"/>
  <c r="H28" i="27"/>
  <c r="G28" i="27"/>
  <c r="E28" i="27"/>
  <c r="D28" i="27"/>
  <c r="C28" i="27"/>
  <c r="A28" i="27"/>
  <c r="H27" i="27"/>
  <c r="G27" i="27"/>
  <c r="D27" i="27"/>
  <c r="C27" i="27"/>
  <c r="A27" i="27"/>
  <c r="I26" i="27"/>
  <c r="H26" i="27"/>
  <c r="G26" i="27"/>
  <c r="E26" i="27"/>
  <c r="D26" i="27"/>
  <c r="C26" i="27"/>
  <c r="A26" i="27"/>
  <c r="I25" i="27"/>
  <c r="H25" i="27"/>
  <c r="G25" i="27"/>
  <c r="E25" i="27"/>
  <c r="D25" i="27"/>
  <c r="C25" i="27"/>
  <c r="A25" i="27"/>
  <c r="I24" i="27"/>
  <c r="H24" i="27"/>
  <c r="G24" i="27"/>
  <c r="E24" i="27"/>
  <c r="D24" i="27"/>
  <c r="C24" i="27"/>
  <c r="A24" i="27"/>
  <c r="I23" i="27"/>
  <c r="H23" i="27"/>
  <c r="G23" i="27"/>
  <c r="E23" i="27"/>
  <c r="D23" i="27"/>
  <c r="C23" i="27"/>
  <c r="A23" i="27"/>
  <c r="I22" i="27"/>
  <c r="H22" i="27"/>
  <c r="G22" i="27"/>
  <c r="E22" i="27"/>
  <c r="D22" i="27"/>
  <c r="C22" i="27"/>
  <c r="A22" i="27"/>
  <c r="E14" i="27"/>
  <c r="D14" i="27"/>
  <c r="C14" i="27"/>
  <c r="A14" i="27"/>
  <c r="E13" i="27"/>
  <c r="D13" i="27"/>
  <c r="C13" i="27"/>
  <c r="A13" i="27"/>
  <c r="E12" i="27"/>
  <c r="D12" i="27"/>
  <c r="C12" i="27"/>
  <c r="A12" i="27"/>
  <c r="E11" i="27"/>
  <c r="D11" i="27"/>
  <c r="C11" i="27"/>
  <c r="E10" i="27"/>
  <c r="D10" i="27"/>
  <c r="C10" i="27"/>
  <c r="A10" i="27"/>
  <c r="E9" i="27"/>
  <c r="D9" i="27"/>
  <c r="C9" i="27"/>
  <c r="A9" i="27"/>
  <c r="E8" i="27"/>
  <c r="D8" i="27"/>
  <c r="C8" i="27"/>
  <c r="A8" i="27"/>
  <c r="E7" i="27"/>
  <c r="D7" i="27"/>
  <c r="C7" i="27"/>
  <c r="A7" i="27"/>
  <c r="E6" i="27"/>
  <c r="D6" i="27"/>
  <c r="C6" i="27"/>
  <c r="A6" i="27"/>
  <c r="E22" i="21"/>
  <c r="D22" i="21"/>
  <c r="E21" i="21"/>
  <c r="D21" i="21"/>
  <c r="E20" i="21"/>
  <c r="D20" i="21"/>
  <c r="E19" i="21"/>
  <c r="D19" i="21"/>
  <c r="E18" i="21"/>
  <c r="D18" i="21"/>
  <c r="E17" i="21"/>
  <c r="D17" i="21"/>
  <c r="E16" i="21"/>
  <c r="D16" i="21"/>
  <c r="E15" i="21"/>
  <c r="D15" i="21"/>
  <c r="E14" i="21"/>
  <c r="D14" i="21"/>
  <c r="E13" i="21"/>
  <c r="D13" i="21"/>
  <c r="E12" i="21"/>
  <c r="D12" i="21"/>
  <c r="E11" i="21"/>
  <c r="D11" i="21"/>
  <c r="E10" i="21"/>
  <c r="D10" i="21"/>
  <c r="E9" i="21"/>
  <c r="D9" i="21"/>
  <c r="K22" i="21"/>
  <c r="J22" i="21"/>
  <c r="K21" i="21"/>
  <c r="J21" i="21"/>
  <c r="K20" i="21"/>
  <c r="J20" i="21"/>
  <c r="K19" i="21"/>
  <c r="J19" i="21"/>
  <c r="K18" i="21"/>
  <c r="J18" i="21"/>
  <c r="K17" i="21"/>
  <c r="J17" i="21"/>
  <c r="K16" i="21"/>
  <c r="J16" i="21"/>
  <c r="K15" i="21"/>
  <c r="J15" i="21"/>
  <c r="K14" i="21"/>
  <c r="J14" i="21"/>
  <c r="K13" i="21"/>
  <c r="J13" i="21"/>
  <c r="K12" i="21"/>
  <c r="J12" i="21"/>
  <c r="K11" i="21"/>
  <c r="J11" i="21"/>
  <c r="K10" i="21"/>
  <c r="J10" i="21"/>
  <c r="K9" i="21"/>
  <c r="J9" i="21"/>
  <c r="K8" i="21"/>
  <c r="J8" i="21"/>
  <c r="O20" i="26"/>
  <c r="N20" i="26"/>
  <c r="L20" i="26"/>
  <c r="J20" i="26"/>
  <c r="H20" i="26"/>
  <c r="G20" i="26"/>
  <c r="E20" i="26"/>
  <c r="C20" i="26"/>
  <c r="L19" i="26"/>
  <c r="J19" i="26"/>
  <c r="E19" i="26"/>
  <c r="C19" i="26"/>
  <c r="O18" i="26"/>
  <c r="N18" i="26"/>
  <c r="L18" i="26"/>
  <c r="J18" i="26"/>
  <c r="H18" i="26"/>
  <c r="G18" i="26"/>
  <c r="E18" i="26"/>
  <c r="C18" i="26"/>
  <c r="M17" i="26"/>
  <c r="L17" i="26"/>
  <c r="K17" i="26"/>
  <c r="J17" i="26"/>
  <c r="F17" i="26"/>
  <c r="E17" i="26"/>
  <c r="D17" i="26"/>
  <c r="C17" i="26"/>
  <c r="L16" i="26"/>
  <c r="J16" i="26"/>
  <c r="E16" i="26"/>
  <c r="C16" i="26"/>
  <c r="L15" i="26"/>
  <c r="J15" i="26"/>
  <c r="E15" i="26"/>
  <c r="C15" i="26"/>
  <c r="O14" i="26"/>
  <c r="N14" i="26"/>
  <c r="L14" i="26"/>
  <c r="J14" i="26"/>
  <c r="H14" i="26"/>
  <c r="G14" i="26"/>
  <c r="E14" i="26"/>
  <c r="C14" i="26"/>
  <c r="L13" i="26"/>
  <c r="J13" i="26"/>
  <c r="E13" i="26"/>
  <c r="C13" i="26"/>
  <c r="O12" i="26"/>
  <c r="N12" i="26"/>
  <c r="L12" i="26"/>
  <c r="J12" i="26"/>
  <c r="H12" i="26"/>
  <c r="G12" i="26"/>
  <c r="E12" i="26"/>
  <c r="C12" i="26"/>
  <c r="L11" i="26"/>
  <c r="J11" i="26"/>
  <c r="E11" i="26"/>
  <c r="C11" i="26"/>
  <c r="L10" i="26"/>
  <c r="J10" i="26"/>
  <c r="E10" i="26"/>
  <c r="C10" i="26"/>
  <c r="L9" i="26"/>
  <c r="J9" i="26"/>
  <c r="E9" i="26"/>
  <c r="C9" i="26"/>
  <c r="O8" i="26"/>
  <c r="N8" i="26"/>
  <c r="L8" i="26"/>
  <c r="J8" i="26"/>
  <c r="H8" i="26"/>
  <c r="G8" i="26"/>
  <c r="E8" i="26"/>
  <c r="C8" i="26"/>
  <c r="O7" i="26"/>
  <c r="N7" i="26"/>
  <c r="L7" i="26"/>
  <c r="J7" i="26"/>
  <c r="H7" i="26"/>
  <c r="G7" i="26"/>
  <c r="E7" i="26"/>
  <c r="C7" i="26"/>
  <c r="O20" i="22"/>
  <c r="N20" i="22"/>
  <c r="L20" i="22"/>
  <c r="J20" i="22"/>
  <c r="H20" i="22"/>
  <c r="G20" i="22"/>
  <c r="E20" i="22"/>
  <c r="C20" i="22"/>
  <c r="L19" i="22"/>
  <c r="J19" i="22"/>
  <c r="E19" i="22"/>
  <c r="C19" i="22"/>
  <c r="O18" i="22"/>
  <c r="N18" i="22"/>
  <c r="L18" i="22"/>
  <c r="J18" i="22"/>
  <c r="H18" i="22"/>
  <c r="G18" i="22"/>
  <c r="E18" i="22"/>
  <c r="C18" i="22"/>
  <c r="M17" i="22"/>
  <c r="L17" i="22"/>
  <c r="K17" i="22"/>
  <c r="J17" i="22"/>
  <c r="F17" i="22"/>
  <c r="E17" i="22"/>
  <c r="D17" i="22"/>
  <c r="C17" i="22"/>
  <c r="M16" i="22"/>
  <c r="L16" i="22"/>
  <c r="J16" i="22"/>
  <c r="F16" i="22"/>
  <c r="E16" i="22"/>
  <c r="C16" i="22"/>
  <c r="L15" i="22"/>
  <c r="J15" i="22"/>
  <c r="E15" i="22"/>
  <c r="C15" i="22"/>
  <c r="O14" i="22"/>
  <c r="L14" i="22"/>
  <c r="J14" i="22"/>
  <c r="H14" i="22"/>
  <c r="E14" i="22"/>
  <c r="C14" i="22"/>
  <c r="L13" i="22"/>
  <c r="J13" i="22"/>
  <c r="E13" i="22"/>
  <c r="C13" i="22"/>
  <c r="O12" i="22"/>
  <c r="L12" i="22"/>
  <c r="J12" i="22"/>
  <c r="H12" i="22"/>
  <c r="E12" i="22"/>
  <c r="C12" i="22"/>
  <c r="L11" i="22"/>
  <c r="J11" i="22"/>
  <c r="E11" i="22"/>
  <c r="C11" i="22"/>
  <c r="L10" i="22"/>
  <c r="J10" i="22"/>
  <c r="E10" i="22"/>
  <c r="C10" i="22"/>
  <c r="L9" i="22"/>
  <c r="J9" i="22"/>
  <c r="E9" i="22"/>
  <c r="C9" i="22"/>
  <c r="O8" i="22"/>
  <c r="N8" i="22"/>
  <c r="L8" i="22"/>
  <c r="J8" i="22"/>
  <c r="H8" i="22"/>
  <c r="G8" i="22"/>
  <c r="E8" i="22"/>
  <c r="C8" i="22"/>
  <c r="O7" i="22"/>
  <c r="N7" i="22"/>
  <c r="L7" i="22"/>
  <c r="J7" i="22"/>
  <c r="H7" i="22"/>
  <c r="G7" i="22"/>
  <c r="E7" i="22"/>
  <c r="C7" i="22"/>
  <c r="L40" i="31"/>
  <c r="J40" i="31"/>
  <c r="O39" i="31"/>
  <c r="N39" i="31"/>
  <c r="L39" i="31"/>
  <c r="J39" i="31"/>
  <c r="N38" i="31"/>
  <c r="L38" i="31"/>
  <c r="J38" i="31"/>
  <c r="N37" i="31"/>
  <c r="L37" i="31"/>
  <c r="J37" i="31"/>
  <c r="O36" i="31"/>
  <c r="N36" i="31"/>
  <c r="L36" i="31"/>
  <c r="J36" i="31"/>
  <c r="L33" i="31"/>
  <c r="J33" i="31"/>
  <c r="O32" i="31"/>
  <c r="L32" i="31"/>
  <c r="J32" i="31"/>
  <c r="L31" i="31"/>
  <c r="J31" i="31"/>
  <c r="L30" i="31"/>
  <c r="J30" i="31"/>
  <c r="L29" i="31"/>
  <c r="J29" i="31"/>
  <c r="L28" i="31"/>
  <c r="J28" i="31"/>
  <c r="L27" i="31"/>
  <c r="J27" i="31"/>
  <c r="N26" i="31"/>
  <c r="L26" i="31"/>
  <c r="J26" i="31"/>
  <c r="L25" i="31"/>
  <c r="J25" i="31"/>
  <c r="L24" i="31"/>
  <c r="J24" i="31"/>
  <c r="L23" i="31"/>
  <c r="J23" i="31"/>
  <c r="L22" i="31"/>
  <c r="J22" i="31"/>
  <c r="L21" i="31"/>
  <c r="J21" i="31"/>
  <c r="L20" i="31"/>
  <c r="J20" i="31"/>
  <c r="L19" i="31"/>
  <c r="J19" i="31"/>
  <c r="O18" i="31"/>
  <c r="L18" i="31"/>
  <c r="J18" i="31"/>
  <c r="M17" i="31"/>
  <c r="L17" i="31"/>
  <c r="K17" i="31"/>
  <c r="J17" i="31"/>
  <c r="M16" i="31"/>
  <c r="L16" i="31"/>
  <c r="J16" i="31"/>
  <c r="L15" i="31"/>
  <c r="J15" i="31"/>
  <c r="O14" i="31"/>
  <c r="L14" i="31"/>
  <c r="J14" i="31"/>
  <c r="L13" i="31"/>
  <c r="J13" i="31"/>
  <c r="O12" i="31"/>
  <c r="L12" i="31"/>
  <c r="J12" i="31"/>
  <c r="L11" i="31"/>
  <c r="J11" i="31"/>
  <c r="L10" i="31"/>
  <c r="J10" i="31"/>
  <c r="L9" i="31"/>
  <c r="J9" i="31"/>
  <c r="O8" i="31"/>
  <c r="L8" i="31"/>
  <c r="J8" i="31"/>
  <c r="O7" i="31"/>
  <c r="L7" i="31"/>
  <c r="J7" i="31"/>
  <c r="E40" i="31"/>
  <c r="C40" i="31"/>
  <c r="H39" i="31"/>
  <c r="E39" i="31"/>
  <c r="C39" i="31"/>
  <c r="E38" i="31"/>
  <c r="C38" i="31"/>
  <c r="E37" i="31"/>
  <c r="C37" i="31"/>
  <c r="H36" i="31"/>
  <c r="E36" i="31"/>
  <c r="C36" i="31"/>
  <c r="G33" i="31"/>
  <c r="E33" i="31"/>
  <c r="C33" i="31"/>
  <c r="H32" i="31"/>
  <c r="E32" i="31"/>
  <c r="C32" i="31"/>
  <c r="E31" i="31"/>
  <c r="C31" i="31"/>
  <c r="E30" i="31"/>
  <c r="C30" i="31"/>
  <c r="E29" i="31"/>
  <c r="C29" i="31"/>
  <c r="E28" i="31"/>
  <c r="C28" i="31"/>
  <c r="E27" i="31"/>
  <c r="C27" i="31"/>
  <c r="G26" i="31"/>
  <c r="E26" i="31"/>
  <c r="C26" i="31"/>
  <c r="E25" i="31"/>
  <c r="C25" i="31"/>
  <c r="E24" i="31"/>
  <c r="C24" i="31"/>
  <c r="E23" i="31"/>
  <c r="C23" i="31"/>
  <c r="E22" i="31"/>
  <c r="C22" i="31"/>
  <c r="E21" i="31"/>
  <c r="C21" i="31"/>
  <c r="E20" i="31"/>
  <c r="C20" i="31"/>
  <c r="G19" i="31"/>
  <c r="E19" i="31"/>
  <c r="C19" i="31"/>
  <c r="H18" i="31"/>
  <c r="E18" i="31"/>
  <c r="C18" i="31"/>
  <c r="F17" i="31"/>
  <c r="E17" i="31"/>
  <c r="D17" i="31"/>
  <c r="C17" i="31"/>
  <c r="F16" i="31"/>
  <c r="E16" i="31"/>
  <c r="C16" i="31"/>
  <c r="E15" i="31"/>
  <c r="C15" i="31"/>
  <c r="H14" i="31"/>
  <c r="E14" i="31"/>
  <c r="C14" i="31"/>
  <c r="E13" i="31"/>
  <c r="C13" i="31"/>
  <c r="H12" i="31"/>
  <c r="E12" i="31"/>
  <c r="C12" i="31"/>
  <c r="E11" i="31"/>
  <c r="C11" i="31"/>
  <c r="E10" i="31"/>
  <c r="C10" i="31"/>
  <c r="E9" i="31"/>
  <c r="C9" i="31"/>
  <c r="H8" i="31"/>
  <c r="E8" i="31"/>
  <c r="C8" i="31"/>
  <c r="H7" i="31"/>
  <c r="E7" i="31"/>
  <c r="C7" i="31"/>
  <c r="H49" i="21" l="1"/>
  <c r="G49" i="21"/>
  <c r="F49" i="21"/>
  <c r="E49" i="21"/>
  <c r="D49" i="21"/>
  <c r="F33" i="21"/>
  <c r="E33" i="21"/>
  <c r="D33" i="21"/>
  <c r="F32" i="21"/>
  <c r="E32" i="21"/>
  <c r="D32" i="21"/>
  <c r="F31" i="21"/>
  <c r="E31" i="21"/>
  <c r="D31" i="21"/>
  <c r="F30" i="21"/>
  <c r="E30" i="21"/>
  <c r="D30" i="21"/>
  <c r="F29" i="21"/>
  <c r="E29" i="21"/>
  <c r="D29" i="21"/>
  <c r="F28" i="21"/>
  <c r="E28" i="21"/>
  <c r="D28" i="21"/>
  <c r="D25" i="30" l="1"/>
  <c r="L15" i="30" l="1"/>
  <c r="L14" i="30"/>
  <c r="L13" i="30"/>
  <c r="L12" i="30"/>
  <c r="L11" i="30"/>
  <c r="L10" i="30"/>
  <c r="L9" i="30"/>
  <c r="L8" i="30"/>
  <c r="L7" i="30"/>
  <c r="K15" i="30"/>
  <c r="K14" i="30"/>
  <c r="K13" i="30"/>
  <c r="K12" i="30"/>
  <c r="K11" i="30"/>
  <c r="K10" i="30"/>
  <c r="K9" i="30"/>
  <c r="K8" i="30"/>
  <c r="K7" i="30"/>
  <c r="J15" i="30"/>
  <c r="J14" i="30"/>
  <c r="J13" i="30"/>
  <c r="J12" i="30"/>
  <c r="J11" i="30"/>
  <c r="J10" i="30"/>
  <c r="J9" i="30"/>
  <c r="J8" i="30"/>
  <c r="J7" i="30"/>
  <c r="I15" i="30"/>
  <c r="I14" i="30"/>
  <c r="I13" i="30"/>
  <c r="I12" i="30"/>
  <c r="I11" i="30"/>
  <c r="I10" i="30"/>
  <c r="I9" i="30"/>
  <c r="I8" i="30"/>
  <c r="I7" i="30"/>
  <c r="F15" i="30"/>
  <c r="F14" i="30"/>
  <c r="F13" i="30"/>
  <c r="F12" i="30"/>
  <c r="F11" i="30"/>
  <c r="F10" i="30"/>
  <c r="F9" i="30"/>
  <c r="F8" i="30"/>
  <c r="F7" i="30"/>
  <c r="E15" i="30"/>
  <c r="G15" i="30" s="1"/>
  <c r="E14" i="30"/>
  <c r="E13" i="30"/>
  <c r="E12" i="30"/>
  <c r="E11" i="30"/>
  <c r="E10" i="30"/>
  <c r="E9" i="30"/>
  <c r="E8" i="30"/>
  <c r="E7" i="30"/>
  <c r="D15" i="30"/>
  <c r="D14" i="30"/>
  <c r="D13" i="30"/>
  <c r="D12" i="30"/>
  <c r="D11" i="30"/>
  <c r="D10" i="30"/>
  <c r="D9" i="30"/>
  <c r="D8" i="30"/>
  <c r="D7" i="30"/>
  <c r="C15" i="30"/>
  <c r="C14" i="30"/>
  <c r="C13" i="30"/>
  <c r="C12" i="30"/>
  <c r="C11" i="30"/>
  <c r="G11" i="30" s="1"/>
  <c r="C10" i="30"/>
  <c r="C9" i="30"/>
  <c r="C8" i="30"/>
  <c r="C7" i="30"/>
  <c r="L32" i="35"/>
  <c r="J32" i="35"/>
  <c r="I32" i="35"/>
  <c r="F32" i="35"/>
  <c r="D32" i="35"/>
  <c r="C32" i="35"/>
  <c r="C33" i="35" s="1"/>
  <c r="L31" i="35"/>
  <c r="J31" i="35"/>
  <c r="I31" i="35"/>
  <c r="F31" i="35"/>
  <c r="D31" i="35"/>
  <c r="C31" i="35"/>
  <c r="L30" i="35"/>
  <c r="J30" i="35"/>
  <c r="I30" i="35"/>
  <c r="F30" i="35"/>
  <c r="D30" i="35"/>
  <c r="C30" i="35"/>
  <c r="L29" i="35"/>
  <c r="J29" i="35"/>
  <c r="I29" i="35"/>
  <c r="F29" i="35"/>
  <c r="D29" i="35"/>
  <c r="C29" i="35"/>
  <c r="G29" i="35" s="1"/>
  <c r="L28" i="35"/>
  <c r="J28" i="35"/>
  <c r="I28" i="35"/>
  <c r="F28" i="35"/>
  <c r="D28" i="35"/>
  <c r="C28" i="35"/>
  <c r="L27" i="35"/>
  <c r="J27" i="35"/>
  <c r="I27" i="35"/>
  <c r="F27" i="35"/>
  <c r="D27" i="35"/>
  <c r="C27" i="35"/>
  <c r="I26" i="35"/>
  <c r="L26" i="35"/>
  <c r="J26" i="35"/>
  <c r="F26" i="35"/>
  <c r="D26" i="35"/>
  <c r="C26" i="35"/>
  <c r="L25" i="35"/>
  <c r="J25" i="35"/>
  <c r="I25" i="35"/>
  <c r="M25" i="35" s="1"/>
  <c r="F25" i="35"/>
  <c r="D25" i="35"/>
  <c r="C25" i="35"/>
  <c r="L24" i="35"/>
  <c r="J24" i="35"/>
  <c r="I24" i="35"/>
  <c r="F24" i="35"/>
  <c r="D24" i="35"/>
  <c r="C24" i="35"/>
  <c r="G24" i="35" s="1"/>
  <c r="L15" i="35"/>
  <c r="K15" i="35"/>
  <c r="J15" i="35"/>
  <c r="I15" i="35"/>
  <c r="F15" i="35"/>
  <c r="E15" i="35"/>
  <c r="D15" i="35"/>
  <c r="C15" i="35"/>
  <c r="L14" i="35"/>
  <c r="K14" i="35"/>
  <c r="J14" i="35"/>
  <c r="I14" i="35"/>
  <c r="F14" i="35"/>
  <c r="E14" i="35"/>
  <c r="D14" i="35"/>
  <c r="C14" i="35"/>
  <c r="L13" i="35"/>
  <c r="K13" i="35"/>
  <c r="J13" i="35"/>
  <c r="I13" i="35"/>
  <c r="F13" i="35"/>
  <c r="E13" i="35"/>
  <c r="D13" i="35"/>
  <c r="C13" i="35"/>
  <c r="L12" i="35"/>
  <c r="K12" i="35"/>
  <c r="J12" i="35"/>
  <c r="I12" i="35"/>
  <c r="F12" i="35"/>
  <c r="E12" i="35"/>
  <c r="D12" i="35"/>
  <c r="C12" i="35"/>
  <c r="L11" i="35"/>
  <c r="K11" i="35"/>
  <c r="J11" i="35"/>
  <c r="I11" i="35"/>
  <c r="F11" i="35"/>
  <c r="E11" i="35"/>
  <c r="D11" i="35"/>
  <c r="C11" i="35"/>
  <c r="K8" i="35"/>
  <c r="L9" i="35"/>
  <c r="K9" i="35"/>
  <c r="J9" i="35"/>
  <c r="I9" i="35"/>
  <c r="L10" i="35"/>
  <c r="K10" i="35"/>
  <c r="J10" i="35"/>
  <c r="I10" i="35"/>
  <c r="F10" i="35"/>
  <c r="E10" i="35"/>
  <c r="D10" i="35"/>
  <c r="C10" i="35"/>
  <c r="F9" i="35"/>
  <c r="E9" i="35"/>
  <c r="D9" i="35"/>
  <c r="C9" i="35"/>
  <c r="L8" i="35"/>
  <c r="J8" i="35"/>
  <c r="I8" i="35"/>
  <c r="F8" i="35"/>
  <c r="E8" i="35"/>
  <c r="D8" i="35"/>
  <c r="C8" i="35"/>
  <c r="G8" i="35" s="1"/>
  <c r="L7" i="35"/>
  <c r="K7" i="35"/>
  <c r="J7" i="35"/>
  <c r="I7" i="35"/>
  <c r="F7" i="35"/>
  <c r="E7" i="35"/>
  <c r="D7" i="35"/>
  <c r="C7" i="35"/>
  <c r="L32" i="30"/>
  <c r="J32" i="30"/>
  <c r="I32" i="30"/>
  <c r="I33" i="30" s="1"/>
  <c r="F32" i="30"/>
  <c r="D32" i="30"/>
  <c r="D33" i="30" s="1"/>
  <c r="C32" i="30"/>
  <c r="C33" i="30" s="1"/>
  <c r="L31" i="30"/>
  <c r="J31" i="30"/>
  <c r="I31" i="30"/>
  <c r="F31" i="30"/>
  <c r="D31" i="30"/>
  <c r="C31" i="30"/>
  <c r="L30" i="30"/>
  <c r="J30" i="30"/>
  <c r="I30" i="30"/>
  <c r="F30" i="30"/>
  <c r="D30" i="30"/>
  <c r="C30" i="30"/>
  <c r="L29" i="30"/>
  <c r="J29" i="30"/>
  <c r="I29" i="30"/>
  <c r="F29" i="30"/>
  <c r="D29" i="30"/>
  <c r="C29" i="30"/>
  <c r="L28" i="30"/>
  <c r="J28" i="30"/>
  <c r="I28" i="30"/>
  <c r="F28" i="30"/>
  <c r="D28" i="30"/>
  <c r="C28" i="30"/>
  <c r="L27" i="30"/>
  <c r="J27" i="30"/>
  <c r="I27" i="30"/>
  <c r="F27" i="30"/>
  <c r="D27" i="30"/>
  <c r="C27" i="30"/>
  <c r="L26" i="30"/>
  <c r="J26" i="30"/>
  <c r="I26" i="30"/>
  <c r="F26" i="30"/>
  <c r="D26" i="30"/>
  <c r="C26" i="30"/>
  <c r="L25" i="30"/>
  <c r="J25" i="30"/>
  <c r="I25" i="30"/>
  <c r="F25" i="30"/>
  <c r="C25" i="30"/>
  <c r="L24" i="30"/>
  <c r="J24" i="30"/>
  <c r="I24" i="30"/>
  <c r="F24" i="30"/>
  <c r="D24" i="30"/>
  <c r="C24" i="30"/>
  <c r="J6" i="21"/>
  <c r="G27" i="35" l="1"/>
  <c r="O27" i="35" s="1"/>
  <c r="G28" i="35"/>
  <c r="O28" i="35" s="1"/>
  <c r="M29" i="35"/>
  <c r="M27" i="35"/>
  <c r="F33" i="30"/>
  <c r="G13" i="30"/>
  <c r="J33" i="30"/>
  <c r="G14" i="30"/>
  <c r="L33" i="30"/>
  <c r="G30" i="35"/>
  <c r="M28" i="35"/>
  <c r="G32" i="35"/>
  <c r="G7" i="30"/>
  <c r="G8" i="30"/>
  <c r="G9" i="30"/>
  <c r="M30" i="35"/>
  <c r="M32" i="35"/>
  <c r="G10" i="30"/>
  <c r="G31" i="35"/>
  <c r="G12" i="30"/>
  <c r="M31" i="35"/>
  <c r="F16" i="30"/>
  <c r="O29" i="35"/>
  <c r="G26" i="35"/>
  <c r="G25" i="35"/>
  <c r="O25" i="35" s="1"/>
  <c r="O30" i="35" l="1"/>
  <c r="G25" i="30"/>
  <c r="E44" i="35" l="1"/>
  <c r="E42" i="35"/>
  <c r="E37" i="35"/>
  <c r="A41" i="27"/>
  <c r="F21" i="21"/>
  <c r="F16" i="21"/>
  <c r="F15" i="21"/>
  <c r="F10" i="21"/>
  <c r="F9" i="21"/>
  <c r="L17" i="21"/>
  <c r="L12" i="21"/>
  <c r="L11" i="21"/>
  <c r="K20" i="26"/>
  <c r="D20" i="26"/>
  <c r="K19" i="26"/>
  <c r="K18" i="26"/>
  <c r="D14" i="26"/>
  <c r="D18" i="26"/>
  <c r="G9" i="26"/>
  <c r="M20" i="22"/>
  <c r="D16" i="22"/>
  <c r="M15" i="22"/>
  <c r="N14" i="22"/>
  <c r="G14" i="22"/>
  <c r="F13" i="22"/>
  <c r="K12" i="22"/>
  <c r="F14" i="22"/>
  <c r="G9" i="22"/>
  <c r="N40" i="31"/>
  <c r="N33" i="31"/>
  <c r="N32" i="31"/>
  <c r="N29" i="31"/>
  <c r="N23" i="31"/>
  <c r="K20" i="31"/>
  <c r="N18" i="31"/>
  <c r="K14" i="31"/>
  <c r="N9" i="31"/>
  <c r="N7" i="31"/>
  <c r="G36" i="31"/>
  <c r="G31" i="31"/>
  <c r="G29" i="31"/>
  <c r="G28" i="31"/>
  <c r="G27" i="31"/>
  <c r="G25" i="31"/>
  <c r="G23" i="31"/>
  <c r="G22" i="31"/>
  <c r="G21" i="31"/>
  <c r="D20" i="31"/>
  <c r="G17" i="31"/>
  <c r="D13" i="31"/>
  <c r="F20" i="31"/>
  <c r="D12" i="31"/>
  <c r="G9" i="31"/>
  <c r="G7" i="31"/>
  <c r="M13" i="35"/>
  <c r="L16" i="35"/>
  <c r="G10" i="35"/>
  <c r="M7" i="35"/>
  <c r="I33" i="35"/>
  <c r="G31" i="30"/>
  <c r="G28" i="30"/>
  <c r="M15" i="30"/>
  <c r="M13" i="30"/>
  <c r="L16" i="30"/>
  <c r="M10" i="30"/>
  <c r="D16" i="30"/>
  <c r="M7" i="30"/>
  <c r="A33" i="34"/>
  <c r="A32" i="34"/>
  <c r="A31" i="34"/>
  <c r="A30" i="34"/>
  <c r="A29" i="34"/>
  <c r="A28" i="34"/>
  <c r="A27" i="34"/>
  <c r="A26" i="34"/>
  <c r="A25" i="34"/>
  <c r="A24" i="34"/>
  <c r="C22" i="34"/>
  <c r="E43" i="35"/>
  <c r="K33" i="35"/>
  <c r="A33" i="35"/>
  <c r="A46" i="35" s="1"/>
  <c r="A32" i="35"/>
  <c r="A31" i="35"/>
  <c r="A30" i="35"/>
  <c r="A28" i="35"/>
  <c r="A27" i="35"/>
  <c r="A26" i="35"/>
  <c r="O22" i="35"/>
  <c r="I22" i="35"/>
  <c r="C22" i="35"/>
  <c r="K16" i="35"/>
  <c r="E16" i="35"/>
  <c r="K33" i="30"/>
  <c r="A33" i="30"/>
  <c r="A46" i="30" s="1"/>
  <c r="A32" i="30"/>
  <c r="A31" i="30"/>
  <c r="A30" i="30"/>
  <c r="M28" i="30"/>
  <c r="A28" i="30"/>
  <c r="A27" i="30"/>
  <c r="A26" i="30"/>
  <c r="O22" i="30"/>
  <c r="I22" i="30"/>
  <c r="D36" i="30" s="1"/>
  <c r="C22" i="30"/>
  <c r="C36" i="30" s="1"/>
  <c r="K16" i="30"/>
  <c r="A38" i="27"/>
  <c r="A44" i="27"/>
  <c r="A43" i="27"/>
  <c r="A42" i="27"/>
  <c r="A40" i="27"/>
  <c r="A39" i="27"/>
  <c r="A37" i="27"/>
  <c r="A36" i="27"/>
  <c r="M20" i="26"/>
  <c r="D19" i="26"/>
  <c r="M18" i="26"/>
  <c r="F18" i="26"/>
  <c r="K16" i="26"/>
  <c r="F16" i="26"/>
  <c r="K15" i="26"/>
  <c r="F15" i="26"/>
  <c r="M14" i="26"/>
  <c r="K14" i="26"/>
  <c r="F14" i="26"/>
  <c r="K13" i="26"/>
  <c r="F13" i="26"/>
  <c r="K12" i="26"/>
  <c r="F12" i="26"/>
  <c r="F20" i="26"/>
  <c r="N9" i="26"/>
  <c r="L6" i="26"/>
  <c r="J6" i="26"/>
  <c r="E6" i="26"/>
  <c r="C6" i="26"/>
  <c r="J5" i="26"/>
  <c r="C5" i="26"/>
  <c r="F20" i="22"/>
  <c r="D20" i="22"/>
  <c r="K19" i="22"/>
  <c r="F19" i="22"/>
  <c r="D19" i="22"/>
  <c r="M18" i="22"/>
  <c r="K18" i="22"/>
  <c r="D18" i="22"/>
  <c r="D15" i="22"/>
  <c r="M14" i="22"/>
  <c r="K13" i="22"/>
  <c r="D13" i="22"/>
  <c r="M19" i="22"/>
  <c r="G12" i="22"/>
  <c r="F12" i="22"/>
  <c r="F18" i="22"/>
  <c r="D12" i="22"/>
  <c r="N9" i="22"/>
  <c r="G40" i="31"/>
  <c r="M39" i="31"/>
  <c r="G37" i="31"/>
  <c r="M36" i="31"/>
  <c r="L35" i="31"/>
  <c r="K35" i="31"/>
  <c r="M35" i="31" s="1"/>
  <c r="J35" i="31"/>
  <c r="E35" i="31"/>
  <c r="D35" i="31"/>
  <c r="F35" i="31" s="1"/>
  <c r="C35" i="31"/>
  <c r="D32" i="31"/>
  <c r="N31" i="31"/>
  <c r="N28" i="31"/>
  <c r="N22" i="31"/>
  <c r="M18" i="31"/>
  <c r="G18" i="31"/>
  <c r="N17" i="31"/>
  <c r="M15" i="31"/>
  <c r="N13" i="31"/>
  <c r="K13" i="31"/>
  <c r="F13" i="31"/>
  <c r="G13" i="31"/>
  <c r="N12" i="31"/>
  <c r="M12" i="31"/>
  <c r="M33" i="31"/>
  <c r="F39" i="31"/>
  <c r="N11" i="31"/>
  <c r="G11" i="31"/>
  <c r="N8" i="31"/>
  <c r="G8" i="31"/>
  <c r="S34" i="8"/>
  <c r="R34" i="8"/>
  <c r="P34" i="8"/>
  <c r="P7" i="8"/>
  <c r="L6" i="8"/>
  <c r="J6" i="8"/>
  <c r="E6" i="8"/>
  <c r="C6" i="8"/>
  <c r="J5" i="8"/>
  <c r="C5" i="8"/>
  <c r="F40" i="21"/>
  <c r="L22" i="21"/>
  <c r="L21" i="21"/>
  <c r="L20" i="21"/>
  <c r="F20" i="21"/>
  <c r="L19" i="21"/>
  <c r="F19" i="21"/>
  <c r="F18" i="21"/>
  <c r="F17" i="21"/>
  <c r="L16" i="21"/>
  <c r="L15" i="21"/>
  <c r="L14" i="21"/>
  <c r="F13" i="21"/>
  <c r="F12" i="21"/>
  <c r="F11" i="21"/>
  <c r="L10" i="21"/>
  <c r="L9" i="21"/>
  <c r="L8" i="21"/>
  <c r="K6" i="21"/>
  <c r="G7" i="35" l="1"/>
  <c r="J33" i="35"/>
  <c r="M29" i="30"/>
  <c r="E39" i="30"/>
  <c r="D18" i="31"/>
  <c r="D36" i="31"/>
  <c r="G14" i="31"/>
  <c r="G38" i="31"/>
  <c r="M14" i="31"/>
  <c r="M19" i="31"/>
  <c r="N25" i="31"/>
  <c r="K15" i="22"/>
  <c r="D33" i="31"/>
  <c r="G32" i="31"/>
  <c r="G39" i="31"/>
  <c r="N10" i="31"/>
  <c r="N15" i="31"/>
  <c r="M20" i="31"/>
  <c r="M32" i="31"/>
  <c r="K20" i="22"/>
  <c r="D16" i="26"/>
  <c r="F22" i="21"/>
  <c r="D14" i="31"/>
  <c r="G10" i="31"/>
  <c r="G15" i="31"/>
  <c r="N21" i="31"/>
  <c r="K16" i="22"/>
  <c r="N27" i="31"/>
  <c r="N14" i="31"/>
  <c r="D12" i="26"/>
  <c r="D15" i="26"/>
  <c r="K33" i="31"/>
  <c r="D39" i="31"/>
  <c r="D13" i="26"/>
  <c r="M24" i="30"/>
  <c r="M27" i="30"/>
  <c r="L33" i="35"/>
  <c r="D16" i="35"/>
  <c r="D33" i="35"/>
  <c r="C16" i="35"/>
  <c r="C16" i="30"/>
  <c r="E42" i="30"/>
  <c r="E43" i="30"/>
  <c r="M26" i="30"/>
  <c r="M12" i="35"/>
  <c r="J16" i="30"/>
  <c r="M30" i="30"/>
  <c r="M31" i="30"/>
  <c r="O31" i="30" s="1"/>
  <c r="M14" i="35"/>
  <c r="I16" i="30"/>
  <c r="M14" i="30"/>
  <c r="M11" i="35"/>
  <c r="G24" i="30"/>
  <c r="M15" i="35"/>
  <c r="M11" i="30"/>
  <c r="O11" i="30" s="1"/>
  <c r="O13" i="30"/>
  <c r="F16" i="35"/>
  <c r="G11" i="35"/>
  <c r="F33" i="35"/>
  <c r="G27" i="30"/>
  <c r="G30" i="30"/>
  <c r="I16" i="35"/>
  <c r="G12" i="35"/>
  <c r="G13" i="35"/>
  <c r="O13" i="35" s="1"/>
  <c r="G15" i="35"/>
  <c r="M24" i="35"/>
  <c r="O24" i="35" s="1"/>
  <c r="O7" i="30"/>
  <c r="E16" i="30"/>
  <c r="M12" i="30"/>
  <c r="O12" i="30" s="1"/>
  <c r="G29" i="30"/>
  <c r="M10" i="35"/>
  <c r="O10" i="35" s="1"/>
  <c r="G14" i="35"/>
  <c r="D45" i="35"/>
  <c r="E44" i="30"/>
  <c r="D40" i="30"/>
  <c r="O28" i="30"/>
  <c r="O15" i="30"/>
  <c r="F12" i="31"/>
  <c r="D15" i="31"/>
  <c r="D19" i="31"/>
  <c r="D14" i="22"/>
  <c r="M12" i="26"/>
  <c r="G12" i="31"/>
  <c r="M13" i="31"/>
  <c r="F32" i="31"/>
  <c r="G32" i="30"/>
  <c r="J16" i="35"/>
  <c r="F15" i="31"/>
  <c r="D16" i="31"/>
  <c r="K18" i="31"/>
  <c r="F19" i="31"/>
  <c r="K36" i="31"/>
  <c r="K39" i="31"/>
  <c r="M13" i="26"/>
  <c r="M19" i="26"/>
  <c r="O10" i="30"/>
  <c r="K12" i="31"/>
  <c r="M12" i="22"/>
  <c r="K15" i="31"/>
  <c r="K19" i="31"/>
  <c r="K32" i="31"/>
  <c r="F33" i="31"/>
  <c r="N12" i="22"/>
  <c r="M32" i="30"/>
  <c r="M33" i="30" s="1"/>
  <c r="F14" i="31"/>
  <c r="K16" i="31"/>
  <c r="F18" i="31"/>
  <c r="F36" i="31"/>
  <c r="M13" i="22"/>
  <c r="K14" i="22"/>
  <c r="F15" i="22"/>
  <c r="M15" i="26"/>
  <c r="M16" i="26"/>
  <c r="F19" i="26"/>
  <c r="E37" i="30"/>
  <c r="C45" i="35"/>
  <c r="E41" i="30"/>
  <c r="D45" i="30"/>
  <c r="D40" i="35"/>
  <c r="E39" i="35"/>
  <c r="C45" i="30"/>
  <c r="C40" i="30"/>
  <c r="E38" i="35"/>
  <c r="E41" i="35"/>
  <c r="E38" i="30"/>
  <c r="C40" i="35"/>
  <c r="G26" i="30"/>
  <c r="M9" i="30"/>
  <c r="M8" i="30"/>
  <c r="M25" i="30"/>
  <c r="G16" i="30" l="1"/>
  <c r="G33" i="30"/>
  <c r="O24" i="30"/>
  <c r="O27" i="30"/>
  <c r="O29" i="30"/>
  <c r="M16" i="30"/>
  <c r="O7" i="35"/>
  <c r="M16" i="35"/>
  <c r="O31" i="35"/>
  <c r="M33" i="35"/>
  <c r="O8" i="30"/>
  <c r="O14" i="30"/>
  <c r="O30" i="30"/>
  <c r="G16" i="35"/>
  <c r="D46" i="30"/>
  <c r="O25" i="30"/>
  <c r="D46" i="35"/>
  <c r="E45" i="35"/>
  <c r="O32" i="35"/>
  <c r="O14" i="35"/>
  <c r="G33" i="35"/>
  <c r="O12" i="35"/>
  <c r="O9" i="30"/>
  <c r="O15" i="35"/>
  <c r="O11" i="35"/>
  <c r="E45" i="30"/>
  <c r="O32" i="30"/>
  <c r="C46" i="30"/>
  <c r="E40" i="30"/>
  <c r="E40" i="35"/>
  <c r="C46" i="35"/>
  <c r="O26" i="30"/>
  <c r="O16" i="35" l="1"/>
  <c r="O16" i="30"/>
  <c r="O33" i="35"/>
  <c r="E46" i="35"/>
  <c r="O33" i="30"/>
  <c r="E46" i="30"/>
  <c r="M26" i="35" l="1"/>
  <c r="O26" i="35" s="1"/>
  <c r="M9" i="35"/>
  <c r="M8" i="35"/>
  <c r="G9" i="35"/>
  <c r="O8" i="35" l="1"/>
  <c r="O9" i="35"/>
</calcChain>
</file>

<file path=xl/sharedStrings.xml><?xml version="1.0" encoding="utf-8"?>
<sst xmlns="http://schemas.openxmlformats.org/spreadsheetml/2006/main" count="537" uniqueCount="263">
  <si>
    <t>Total revenues</t>
  </si>
  <si>
    <t>Cost of sales</t>
  </si>
  <si>
    <t>Gross profit</t>
  </si>
  <si>
    <t>% of rev.</t>
  </si>
  <si>
    <t>Depreciation</t>
  </si>
  <si>
    <t>CAPEX</t>
  </si>
  <si>
    <t>Administrative expenses</t>
  </si>
  <si>
    <t>Selling expenses</t>
  </si>
  <si>
    <t>Results of Operations</t>
  </si>
  <si>
    <t>Millions of Pesos</t>
  </si>
  <si>
    <t>Income from operations</t>
  </si>
  <si>
    <t>% of Total Debt</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</si>
  <si>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</si>
  <si>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</si>
  <si>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</si>
  <si>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</si>
  <si>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</si>
  <si>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</si>
  <si>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</si>
  <si>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</si>
  <si>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</si>
  <si>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</si>
  <si>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</si>
  <si>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</si>
  <si>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</si>
  <si>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</si>
  <si>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</si>
  <si>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</si>
  <si>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</si>
  <si>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</si>
  <si>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</si>
  <si>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</si>
  <si>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</si>
  <si>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</si>
  <si>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</si>
  <si>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</si>
  <si>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</si>
  <si>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</si>
  <si>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</si>
  <si>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</si>
  <si>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</si>
  <si>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</si>
  <si>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</si>
  <si>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</si>
  <si>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</si>
  <si>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</si>
  <si>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</si>
  <si>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</si>
  <si>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Mexican Pesos</t>
  </si>
  <si>
    <t>Colombian Pesos</t>
  </si>
  <si>
    <t>Brazilian Reals</t>
  </si>
  <si>
    <t xml:space="preserve">Currency </t>
  </si>
  <si>
    <t>Debt Maturity Profile</t>
  </si>
  <si>
    <t>FY 2018</t>
  </si>
  <si>
    <t>Δ%</t>
  </si>
  <si>
    <t>Total Revenues</t>
  </si>
  <si>
    <t xml:space="preserve">Gross Profit </t>
  </si>
  <si>
    <t>Operating Income</t>
  </si>
  <si>
    <t>Consolidated</t>
  </si>
  <si>
    <t xml:space="preserve"> </t>
  </si>
  <si>
    <t>Expressed in millions of Mexican pesos</t>
  </si>
  <si>
    <t>Operating income</t>
  </si>
  <si>
    <t>Change vs. same period of last year</t>
  </si>
  <si>
    <t>Sparkling</t>
  </si>
  <si>
    <t>Stills</t>
  </si>
  <si>
    <t>Total</t>
  </si>
  <si>
    <t>Volume</t>
  </si>
  <si>
    <t>TOTAL</t>
  </si>
  <si>
    <t xml:space="preserve">Transactions </t>
  </si>
  <si>
    <t>Average Rate</t>
  </si>
  <si>
    <t>Total Debt</t>
  </si>
  <si>
    <t>Revenues</t>
  </si>
  <si>
    <t>Expressed in million Mexican Pesos</t>
  </si>
  <si>
    <r>
      <t xml:space="preserve">Water </t>
    </r>
    <r>
      <rPr>
        <vertAlign val="superscript"/>
        <sz val="10.5"/>
        <color rgb="FFC00000"/>
        <rFont val="Calibri"/>
        <family val="2"/>
        <scheme val="minor"/>
      </rPr>
      <t>(1)</t>
    </r>
  </si>
  <si>
    <r>
      <t xml:space="preserve">Bulk </t>
    </r>
    <r>
      <rPr>
        <vertAlign val="superscript"/>
        <sz val="10.5"/>
        <color rgb="FFC00000"/>
        <rFont val="Calibri"/>
        <family val="2"/>
        <scheme val="minor"/>
      </rPr>
      <t>(2)</t>
    </r>
  </si>
  <si>
    <t>YoY</t>
  </si>
  <si>
    <t xml:space="preserve">Average price per unit case </t>
  </si>
  <si>
    <t>NA</t>
  </si>
  <si>
    <t>Mexico &amp; Central America</t>
  </si>
  <si>
    <t xml:space="preserve">MEXICO &amp; CENTRAL AMERICA DIVISION RESULTS </t>
  </si>
  <si>
    <t>Δ %</t>
  </si>
  <si>
    <r>
      <rPr>
        <i/>
        <vertAlign val="superscript"/>
        <sz val="9"/>
        <color theme="1"/>
        <rFont val="Calibri"/>
        <family val="2"/>
        <scheme val="minor"/>
      </rPr>
      <t>(1)</t>
    </r>
    <r>
      <rPr>
        <i/>
        <sz val="9"/>
        <color theme="1"/>
        <rFont val="Calibri"/>
        <family val="2"/>
        <scheme val="minor"/>
      </rPr>
      <t xml:space="preserve"> Excludes water presentations larger than 5.0 Lt ; includes flavored water</t>
    </r>
  </si>
  <si>
    <r>
      <rPr>
        <i/>
        <vertAlign val="superscript"/>
        <sz val="9"/>
        <color theme="1"/>
        <rFont val="Calibri"/>
        <family val="2"/>
        <scheme val="minor"/>
      </rPr>
      <t>(2)</t>
    </r>
    <r>
      <rPr>
        <i/>
        <sz val="9"/>
        <color theme="1"/>
        <rFont val="Calibri"/>
        <family val="2"/>
        <scheme val="minor"/>
      </rPr>
      <t xml:space="preserve"> Bulk Water  = Still bottled water in 5.0, 19.0 and 20.0 - liter packaging presentations; includes flavored water</t>
    </r>
  </si>
  <si>
    <r>
      <t xml:space="preserve">FY 2017 </t>
    </r>
    <r>
      <rPr>
        <b/>
        <vertAlign val="superscript"/>
        <sz val="10.5"/>
        <color rgb="FF393943"/>
        <rFont val="Calibri"/>
        <family val="2"/>
        <scheme val="minor"/>
      </rPr>
      <t>(3)</t>
    </r>
  </si>
  <si>
    <r>
      <rPr>
        <i/>
        <vertAlign val="superscript"/>
        <sz val="9"/>
        <color theme="1"/>
        <rFont val="Calibri"/>
        <family val="2"/>
        <scheme val="minor"/>
      </rPr>
      <t>(3)</t>
    </r>
    <r>
      <rPr>
        <i/>
        <sz val="9"/>
        <color theme="1"/>
        <rFont val="Calibri"/>
        <family val="2"/>
        <scheme val="minor"/>
      </rPr>
      <t xml:space="preserve"> Volume, transactions and revenues for FY 2017 are re-presented excluding the Philippines.</t>
    </r>
  </si>
  <si>
    <r>
      <rPr>
        <i/>
        <vertAlign val="superscript"/>
        <sz val="9"/>
        <color theme="1"/>
        <rFont val="Calibri"/>
        <family val="2"/>
        <scheme val="minor"/>
      </rPr>
      <t>(4)</t>
    </r>
    <r>
      <rPr>
        <i/>
        <sz val="9"/>
        <color theme="1"/>
        <rFont val="Calibri"/>
        <family val="2"/>
        <scheme val="minor"/>
      </rPr>
      <t xml:space="preserve"> Brazil includes beer revenues of Ps. 13,848.5 million for 2018 and Ps. 12,608.1million for the same period of the previous year. </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</si>
  <si>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</si>
  <si>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fourht quarter of 2018 and 20,044 for the same period of the previous year</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</si>
  <si>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</si>
  <si>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</si>
  <si>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</si>
  <si>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</si>
  <si>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</si>
  <si>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</si>
  <si>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4,491 million for the fourth quarter of 2018 and Ps.  3,913 million for the same period of the previous year.</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</si>
  <si>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</si>
  <si>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</si>
  <si>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</si>
  <si>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</si>
  <si>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</si>
  <si>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</si>
  <si>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</si>
  <si>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</si>
  <si>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</si>
  <si>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</si>
  <si>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</si>
  <si>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</si>
  <si>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</si>
  <si>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</si>
  <si>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</si>
  <si>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</si>
  <si>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</si>
  <si>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Closing Exchange Rate                                                   (Local Currency per USD)</t>
  </si>
  <si>
    <t>FULL YEAR- VOLUME, TRANSACTIONS &amp; REVENUES</t>
  </si>
  <si>
    <t>CONSOLIDATED INCOME STATEMENT</t>
  </si>
  <si>
    <t>Panama</t>
  </si>
  <si>
    <r>
      <t xml:space="preserve">Millions of Pesos </t>
    </r>
    <r>
      <rPr>
        <b/>
        <vertAlign val="superscript"/>
        <sz val="8"/>
        <color rgb="FF393943"/>
        <rFont val="Calibri"/>
        <family val="2"/>
        <scheme val="minor"/>
      </rPr>
      <t>(1)</t>
    </r>
  </si>
  <si>
    <t>LTM</t>
  </si>
  <si>
    <t>Net revenues</t>
  </si>
  <si>
    <t>Other operating revenues</t>
  </si>
  <si>
    <t>Cost of goods sold</t>
  </si>
  <si>
    <t>Operating expenses</t>
  </si>
  <si>
    <t>Other operative expenses, net</t>
  </si>
  <si>
    <t>Other non operative expenses, net</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</si>
  <si>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</si>
  <si>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</si>
  <si>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</si>
  <si>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</si>
  <si>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</si>
  <si>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</si>
  <si>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</si>
  <si>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</si>
  <si>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</si>
  <si>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</si>
  <si>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</si>
  <si>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</si>
  <si>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</si>
  <si>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</si>
  <si>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</si>
  <si>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</si>
  <si>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</si>
  <si>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</si>
  <si>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</si>
  <si>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</si>
  <si>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</si>
  <si>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</si>
  <si>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</si>
  <si>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</si>
  <si>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</si>
  <si>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</si>
  <si>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t xml:space="preserve">Net debt including effect of hedges </t>
    </r>
    <r>
      <rPr>
        <vertAlign val="superscript"/>
        <sz val="12"/>
        <color rgb="FF000000"/>
        <rFont val="Calibri"/>
        <family val="2"/>
        <scheme val="minor"/>
      </rPr>
      <t>(1)(3)</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</si>
  <si>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</si>
  <si>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</si>
  <si>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t xml:space="preserve">Water </t>
    </r>
    <r>
      <rPr>
        <vertAlign val="superscript"/>
        <sz val="12"/>
        <color rgb="FFC00000"/>
        <rFont val="Calibri"/>
        <family val="2"/>
        <scheme val="minor"/>
      </rPr>
      <t>(1)</t>
    </r>
  </si>
  <si>
    <r>
      <t xml:space="preserve">Bulk </t>
    </r>
    <r>
      <rPr>
        <vertAlign val="superscript"/>
        <sz val="12"/>
        <color rgb="FFC00000"/>
        <rFont val="Calibri"/>
        <family val="2"/>
        <scheme val="minor"/>
      </rPr>
      <t>(2)</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</si>
  <si>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</si>
  <si>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</si>
  <si>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</si>
  <si>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</si>
  <si>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</si>
  <si>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</si>
  <si>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Colombia</t>
  </si>
  <si>
    <t>Current Assets</t>
  </si>
  <si>
    <t>Intangible assets and other assets</t>
  </si>
  <si>
    <t>Current Liabilities</t>
  </si>
  <si>
    <t>Non-Current Assets</t>
  </si>
  <si>
    <t>Non-Current Liabilities</t>
  </si>
  <si>
    <r>
      <rPr>
        <b/>
        <sz val="10"/>
        <color indexed="8"/>
        <rFont val="Calibri"/>
        <family val="2"/>
        <scheme val="minor"/>
      </rPr>
      <t>Operating income</t>
    </r>
    <r>
      <rPr>
        <vertAlign val="superscript"/>
        <sz val="10"/>
        <color indexed="8"/>
        <rFont val="Calibri"/>
        <family val="2"/>
        <scheme val="minor"/>
      </rPr>
      <t xml:space="preserve"> (4)</t>
    </r>
  </si>
  <si>
    <r>
      <rPr>
        <b/>
        <sz val="10"/>
        <color indexed="8"/>
        <rFont val="Calibri"/>
        <family val="2"/>
        <scheme val="minor"/>
      </rPr>
      <t>Operating income</t>
    </r>
    <r>
      <rPr>
        <b/>
        <vertAlign val="superscript"/>
        <sz val="10"/>
        <color indexed="8"/>
        <rFont val="Calibri"/>
        <family val="2"/>
        <scheme val="minor"/>
      </rPr>
      <t xml:space="preserve"> (4)</t>
    </r>
  </si>
  <si>
    <t>Loss (gain) on monetary position in inflationary subsidiaries</t>
  </si>
  <si>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</si>
  <si>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</si>
  <si>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</si>
  <si>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income </t>
    </r>
    <r>
      <rPr>
        <vertAlign val="superscript"/>
        <sz val="8"/>
        <color indexed="8"/>
        <rFont val="Calibri"/>
        <family val="2"/>
        <scheme val="minor"/>
      </rPr>
      <t>(5)</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</si>
  <si>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</si>
  <si>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</si>
  <si>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Brazil </t>
    </r>
    <r>
      <rPr>
        <vertAlign val="superscript"/>
        <sz val="12"/>
        <rFont val="Calibri"/>
        <family val="2"/>
        <scheme val="minor"/>
      </rPr>
      <t>(4)</t>
    </r>
  </si>
  <si>
    <t>Depreciation, amortization &amp; other operating non-cash charges</t>
  </si>
  <si>
    <t>Mexico</t>
  </si>
  <si>
    <t>Central America</t>
  </si>
  <si>
    <t>Mexico and Central America</t>
  </si>
  <si>
    <t>Argentina</t>
  </si>
  <si>
    <t>Uruguay</t>
  </si>
  <si>
    <t>Venezuela</t>
  </si>
  <si>
    <t xml:space="preserve"> -</t>
  </si>
  <si>
    <t>-</t>
  </si>
  <si>
    <t>Brazil</t>
  </si>
  <si>
    <t xml:space="preserve"> - </t>
  </si>
  <si>
    <t>Brazil (4)</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</si>
  <si>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</si>
  <si>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</si>
  <si>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</si>
  <si>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</si>
  <si>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</si>
  <si>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</si>
  <si>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</si>
  <si>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</si>
  <si>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</si>
  <si>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</si>
  <si>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</si>
  <si>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</si>
  <si>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Short-term bank loans and notes payable</t>
  </si>
  <si>
    <t>Suppliers</t>
  </si>
  <si>
    <t>Short-term leasing Liabilities</t>
  </si>
  <si>
    <t>Other current liabilities</t>
  </si>
  <si>
    <t>Total current liabilities</t>
  </si>
  <si>
    <t>Long-term bank loans and notes payable</t>
  </si>
  <si>
    <t>Long Term Leasing Liabilities</t>
  </si>
  <si>
    <t>Other long-term liabilities</t>
  </si>
  <si>
    <t>Total liabilities</t>
  </si>
  <si>
    <t>Total controlling interest</t>
  </si>
  <si>
    <t>Total equity</t>
  </si>
  <si>
    <t>Total Liabilities and Equity</t>
  </si>
  <si>
    <t>CAM South</t>
  </si>
  <si>
    <t>Guatemala</t>
  </si>
  <si>
    <r>
      <t xml:space="preserve">Δ% Comparable </t>
    </r>
    <r>
      <rPr>
        <b/>
        <vertAlign val="superscript"/>
        <sz val="8"/>
        <color rgb="FF404040"/>
        <rFont val="Calibri"/>
        <family val="2"/>
        <scheme val="minor"/>
      </rPr>
      <t>(7)</t>
    </r>
  </si>
  <si>
    <r>
      <t xml:space="preserve">Δ% Comparable </t>
    </r>
    <r>
      <rPr>
        <b/>
        <vertAlign val="superscript"/>
        <sz val="9"/>
        <color rgb="FF404040"/>
        <rFont val="Calibri"/>
        <family val="2"/>
        <scheme val="minor"/>
      </rPr>
      <t>(6)</t>
    </r>
  </si>
  <si>
    <r>
      <t xml:space="preserve">Inflation </t>
    </r>
    <r>
      <rPr>
        <b/>
        <vertAlign val="superscript"/>
        <sz val="10"/>
        <color theme="0"/>
        <rFont val="Trebuchet MS"/>
        <family val="2"/>
      </rPr>
      <t>(1)</t>
    </r>
  </si>
  <si>
    <r>
      <t xml:space="preserve">Average Exchange Rates for each period </t>
    </r>
    <r>
      <rPr>
        <b/>
        <vertAlign val="superscript"/>
        <sz val="9"/>
        <color theme="0"/>
        <rFont val="Trebuchet MS"/>
        <family val="2"/>
      </rPr>
      <t>(2)</t>
    </r>
  </si>
  <si>
    <r>
      <rPr>
        <i/>
        <vertAlign val="superscript"/>
        <sz val="12"/>
        <rFont val="Calibri"/>
        <family val="2"/>
        <scheme val="minor"/>
      </rPr>
      <t>(2)</t>
    </r>
    <r>
      <rPr>
        <i/>
        <sz val="12"/>
        <rFont val="Calibri"/>
        <family val="2"/>
        <scheme val="minor"/>
      </rPr>
      <t xml:space="preserve"> Total debt / (total debt + shareholders' equity)</t>
    </r>
  </si>
  <si>
    <t>YTD</t>
  </si>
  <si>
    <t>YTD- VOLUME, TRANSACTIONS &amp; REVENUES</t>
  </si>
  <si>
    <r>
      <t>CAPEX</t>
    </r>
    <r>
      <rPr>
        <vertAlign val="superscript"/>
        <sz val="8"/>
        <rFont val="Calibri"/>
        <family val="2"/>
        <scheme val="minor"/>
      </rPr>
      <t>(8)</t>
    </r>
  </si>
  <si>
    <t>Year to Date Exchange Rate                                             (Local Currency per USD)</t>
  </si>
  <si>
    <t>YTD 2024</t>
  </si>
  <si>
    <r>
      <t xml:space="preserve">Adj. EBITDA </t>
    </r>
    <r>
      <rPr>
        <vertAlign val="superscript"/>
        <sz val="10"/>
        <rFont val="Calibri"/>
        <family val="2"/>
        <scheme val="minor"/>
      </rPr>
      <t>(2)</t>
    </r>
  </si>
  <si>
    <r>
      <t xml:space="preserve">Adj. EBITDA </t>
    </r>
    <r>
      <rPr>
        <vertAlign val="superscript"/>
        <sz val="10"/>
        <color rgb="FF000000"/>
        <rFont val="Calibri"/>
        <family val="2"/>
        <scheme val="minor"/>
      </rPr>
      <t>(2)</t>
    </r>
  </si>
  <si>
    <r>
      <t xml:space="preserve">Net debt including effect of hedges / Adj. EBITDA </t>
    </r>
    <r>
      <rPr>
        <vertAlign val="superscript"/>
        <sz val="12"/>
        <color rgb="FF000000"/>
        <rFont val="Calibri"/>
        <family val="2"/>
        <scheme val="minor"/>
      </rPr>
      <t>(1)(3)</t>
    </r>
  </si>
  <si>
    <r>
      <t xml:space="preserve">Adj. EBITDA/ Interest expense, net </t>
    </r>
    <r>
      <rPr>
        <vertAlign val="superscript"/>
        <sz val="12"/>
        <color rgb="FF000000"/>
        <rFont val="Calibri"/>
        <family val="2"/>
        <scheme val="minor"/>
      </rPr>
      <t>(1)</t>
    </r>
  </si>
  <si>
    <t>Adj. EBITDA &amp; CAPEX</t>
  </si>
  <si>
    <r>
      <t xml:space="preserve">Adj. EBITDA </t>
    </r>
    <r>
      <rPr>
        <b/>
        <vertAlign val="superscript"/>
        <sz val="8"/>
        <color indexed="8"/>
        <rFont val="Calibri"/>
        <family val="2"/>
        <scheme val="minor"/>
      </rPr>
      <t>(5)(6)</t>
    </r>
  </si>
  <si>
    <r>
      <t xml:space="preserve">Adj. EBITDA </t>
    </r>
    <r>
      <rPr>
        <b/>
        <vertAlign val="superscript"/>
        <sz val="10"/>
        <color indexed="8"/>
        <rFont val="Calibri"/>
        <family val="2"/>
        <scheme val="minor"/>
      </rPr>
      <t>(4)(5)</t>
    </r>
  </si>
  <si>
    <r>
      <t>Adj. EBITDA</t>
    </r>
    <r>
      <rPr>
        <sz val="10"/>
        <color indexed="8"/>
        <rFont val="Calibri"/>
        <family val="2"/>
        <scheme val="minor"/>
      </rPr>
      <t xml:space="preserve"> </t>
    </r>
    <r>
      <rPr>
        <vertAlign val="superscript"/>
        <sz val="10"/>
        <color indexed="8"/>
        <rFont val="Calibri"/>
        <family val="2"/>
        <scheme val="minor"/>
      </rPr>
      <t>(4)(5)</t>
    </r>
  </si>
  <si>
    <t>YTD 24</t>
  </si>
  <si>
    <t xml:space="preserve">Mexico </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</si>
  <si>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</si>
  <si>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</si>
  <si>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Argentine Pesos</t>
  </si>
  <si>
    <t>FY 2024</t>
  </si>
  <si>
    <t>YTD 25</t>
  </si>
  <si>
    <t>YTD 2025</t>
  </si>
  <si>
    <t>2029+</t>
  </si>
  <si>
    <t xml:space="preserve"> Dec-24</t>
  </si>
  <si>
    <t>FINANCIAL SUMMARY FOR THE SECOND QUARTER RESULTS</t>
  </si>
  <si>
    <t>2Q25</t>
  </si>
  <si>
    <t>2Q 2025</t>
  </si>
  <si>
    <t>2Q 2024</t>
  </si>
  <si>
    <t>Jun-25</t>
  </si>
  <si>
    <t>June 30, 2025</t>
  </si>
  <si>
    <t>For the Second Quarter of:</t>
  </si>
  <si>
    <t>For the first Six Months of:</t>
  </si>
  <si>
    <t>For the First Six Months of:</t>
  </si>
  <si>
    <t>2Q24</t>
  </si>
  <si>
    <t>Jun-24</t>
  </si>
  <si>
    <t xml:space="preserve">CONSOLIDATED SECOND QUARTER RESULTS </t>
  </si>
  <si>
    <t xml:space="preserve">CONSOLIDATED FIRST SIX MONTHS RESULTS </t>
  </si>
  <si>
    <r>
      <rPr>
        <i/>
        <vertAlign val="superscript"/>
        <sz val="10"/>
        <rFont val="Calibri"/>
        <family val="2"/>
        <scheme val="minor"/>
      </rPr>
      <t>(4)</t>
    </r>
    <r>
      <rPr>
        <i/>
        <sz val="10"/>
        <rFont val="Calibri"/>
        <family val="2"/>
        <scheme val="minor"/>
      </rPr>
      <t xml:space="preserve"> Brazil includes beer revenues of Ps. 2,368.3 million for the first six months of 2025 and Ps. 2,529.1 million for the same period of the previous year. </t>
    </r>
  </si>
  <si>
    <r>
      <rPr>
        <i/>
        <vertAlign val="superscript"/>
        <sz val="12"/>
        <rFont val="Calibri"/>
        <family val="2"/>
        <scheme val="minor"/>
      </rPr>
      <t>(3)</t>
    </r>
    <r>
      <rPr>
        <i/>
        <sz val="12"/>
        <rFont val="Calibri"/>
        <family val="2"/>
        <scheme val="minor"/>
      </rPr>
      <t xml:space="preserve">  After giving effect to swaps.</t>
    </r>
  </si>
  <si>
    <r>
      <rPr>
        <i/>
        <vertAlign val="superscript"/>
        <sz val="10"/>
        <rFont val="Calibri"/>
        <family val="2"/>
        <scheme val="minor"/>
      </rPr>
      <t>(4)</t>
    </r>
    <r>
      <rPr>
        <i/>
        <sz val="10"/>
        <rFont val="Calibri"/>
        <family val="2"/>
        <scheme val="minor"/>
      </rPr>
      <t xml:space="preserve"> Brazil includes beer revenues of Ps. 1,343.1 million for the second quarter of 2025 and Ps. 1,033.1 million for the same period of the previous year. </t>
    </r>
  </si>
  <si>
    <r>
      <rPr>
        <i/>
        <vertAlign val="superscript"/>
        <sz val="12"/>
        <rFont val="Calibri"/>
        <family val="2"/>
        <scheme val="minor"/>
      </rPr>
      <t>(1)</t>
    </r>
    <r>
      <rPr>
        <i/>
        <sz val="12"/>
        <rFont val="Calibri"/>
        <family val="2"/>
        <scheme val="minor"/>
      </rPr>
      <t xml:space="preserve"> After giving effect to swaps.</t>
    </r>
  </si>
  <si>
    <r>
      <rPr>
        <i/>
        <vertAlign val="superscript"/>
        <sz val="12"/>
        <rFont val="Calibri"/>
        <family val="2"/>
        <scheme val="minor"/>
      </rPr>
      <t>(2)</t>
    </r>
    <r>
      <rPr>
        <i/>
        <sz val="12"/>
        <rFont val="Calibri"/>
        <family val="2"/>
        <scheme val="minor"/>
      </rPr>
      <t xml:space="preserve"> Calculated  based on the  weighting of the outstanding debt mix for each year.</t>
    </r>
  </si>
  <si>
    <t>Mar-25</t>
  </si>
  <si>
    <t>Mar-24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</si>
</sst>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s>
  <fonts count="125" x14ac:knownFonts="1">
    <font>
      <sz val="10"/>
      <name val="Arial"/>
    </font>
    <font>
      <sz val="11"/>
      <color theme="1"/>
      <name val="Calibri"/>
      <family val="2"/>
      <scheme val="minor"/>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vertAlign val="superscript"/>
      <sz val="10.5"/>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theme="0"/>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b/>
      <sz val="10.5"/>
      <color rgb="FF393943"/>
      <name val="Calibri"/>
      <family val="2"/>
      <scheme val="minor"/>
    </font>
    <font>
      <b/>
      <vertAlign val="superscript"/>
      <sz val="10.5"/>
      <color rgb="FF393943"/>
      <name val="Calibri"/>
      <family val="2"/>
      <scheme val="minor"/>
    </font>
    <font>
      <b/>
      <sz val="10.5"/>
      <color rgb="FFC00000"/>
      <name val="Calibri"/>
      <family val="2"/>
      <scheme val="minor"/>
    </font>
    <font>
      <sz val="10.5"/>
      <color rgb="FFC0000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i/>
      <sz val="12"/>
      <name val="Calibri"/>
      <family val="2"/>
      <scheme val="minor"/>
    </font>
    <font>
      <b/>
      <sz val="12"/>
      <color rgb="FFC00000"/>
      <name val="Calibri"/>
      <family val="2"/>
      <scheme val="minor"/>
    </font>
    <font>
      <sz val="12"/>
      <color indexed="12"/>
      <name val="Calibri"/>
      <family val="2"/>
      <scheme val="minor"/>
    </font>
    <font>
      <vertAlign val="superscript"/>
      <sz val="12"/>
      <color rgb="FFC00000"/>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i/>
      <sz val="10"/>
      <name val="Calibri"/>
      <family val="2"/>
      <scheme val="minor"/>
    </font>
    <font>
      <i/>
      <vertAlign val="superscript"/>
      <sz val="10"/>
      <name val="Calibri"/>
      <family val="2"/>
      <scheme val="minor"/>
    </font>
    <font>
      <b/>
      <sz val="12"/>
      <color rgb="FF404040"/>
      <name val="Calibri"/>
      <family val="2"/>
      <scheme val="minor"/>
    </font>
    <font>
      <b/>
      <sz val="8"/>
      <color rgb="FF404040"/>
      <name val="Calibri"/>
      <family val="2"/>
      <scheme val="minor"/>
    </font>
    <font>
      <b/>
      <vertAlign val="superscript"/>
      <sz val="8"/>
      <color rgb="FF404040"/>
      <name val="Calibri"/>
      <family val="2"/>
      <scheme val="minor"/>
    </font>
    <font>
      <b/>
      <sz val="9"/>
      <color rgb="FF404040"/>
      <name val="Calibri"/>
      <family val="2"/>
      <scheme val="minor"/>
    </font>
    <font>
      <b/>
      <vertAlign val="superscript"/>
      <sz val="9"/>
      <color rgb="FF404040"/>
      <name val="Calibri"/>
      <family val="2"/>
      <scheme val="minor"/>
    </font>
    <font>
      <sz val="10"/>
      <color rgb="FF404040"/>
      <name val="Calibri"/>
      <family val="2"/>
      <scheme val="minor"/>
    </font>
    <font>
      <b/>
      <sz val="12"/>
      <color theme="0"/>
      <name val="Trebuchet MS"/>
      <family val="2"/>
    </font>
    <font>
      <b/>
      <sz val="10"/>
      <color theme="0"/>
      <name val="Trebuchet MS"/>
      <family val="2"/>
    </font>
    <font>
      <b/>
      <sz val="8"/>
      <color theme="0"/>
      <name val="Trebuchet MS"/>
      <family val="2"/>
    </font>
    <font>
      <b/>
      <sz val="12"/>
      <color theme="0"/>
      <name val="Trade Gothic Next"/>
      <family val="2"/>
    </font>
    <font>
      <b/>
      <sz val="14"/>
      <color theme="0"/>
      <name val="Trebuchet MS"/>
      <family val="2"/>
    </font>
    <font>
      <b/>
      <sz val="9"/>
      <color theme="0"/>
      <name val="Trebuchet MS"/>
      <family val="2"/>
    </font>
    <font>
      <b/>
      <vertAlign val="superscript"/>
      <sz val="10"/>
      <color theme="0"/>
      <name val="Trebuchet MS"/>
      <family val="2"/>
    </font>
    <font>
      <b/>
      <vertAlign val="superscript"/>
      <sz val="9"/>
      <color theme="0"/>
      <name val="Trebuchet MS"/>
      <family val="2"/>
    </font>
    <font>
      <sz val="8"/>
      <color indexed="10"/>
      <name val="Calibri"/>
      <family val="2"/>
      <scheme val="minor"/>
    </font>
    <font>
      <b/>
      <sz val="12"/>
      <color indexed="12"/>
      <name val="Calibri"/>
      <family val="2"/>
      <scheme val="minor"/>
    </font>
    <font>
      <vertAlign val="superscript"/>
      <sz val="10"/>
      <color rgb="FF00000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C00000"/>
        <bgColor indexed="64"/>
      </patternFill>
    </fill>
    <fill>
      <patternFill patternType="solid">
        <fgColor theme="0"/>
        <bgColor rgb="FF000000"/>
      </patternFill>
    </fill>
    <fill>
      <patternFill patternType="solid">
        <fgColor theme="1"/>
        <bgColor indexed="64"/>
      </patternFill>
    </fill>
  </fills>
  <borders count="40">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bottom style="medium">
        <color rgb="FFC00000"/>
      </bottom>
      <diagonal/>
    </border>
    <border>
      <left/>
      <right/>
      <top style="medium">
        <color rgb="FFC00000"/>
      </top>
      <bottom/>
      <diagonal/>
    </border>
    <border>
      <left/>
      <right/>
      <top style="medium">
        <color rgb="FFC00000"/>
      </top>
      <bottom style="hair">
        <color indexed="64"/>
      </bottom>
      <diagonal/>
    </border>
    <border>
      <left/>
      <right/>
      <top style="hair">
        <color indexed="64"/>
      </top>
      <bottom/>
      <diagonal/>
    </border>
    <border>
      <left/>
      <right/>
      <top style="thin">
        <color indexed="64"/>
      </top>
      <bottom style="medium">
        <color rgb="FFC00000"/>
      </bottom>
      <diagonal/>
    </border>
    <border>
      <left/>
      <right/>
      <top style="medium">
        <color rgb="FFC00000"/>
      </top>
      <bottom style="thin">
        <color rgb="FF404040"/>
      </bottom>
      <diagonal/>
    </border>
    <border>
      <left/>
      <right/>
      <top style="thin">
        <color rgb="FF404040"/>
      </top>
      <bottom/>
      <diagonal/>
    </border>
    <border>
      <left/>
      <right/>
      <top style="thin">
        <color rgb="FF404040"/>
      </top>
      <bottom style="thin">
        <color rgb="FF404040"/>
      </bottom>
      <diagonal/>
    </border>
    <border>
      <left/>
      <right/>
      <top style="thin">
        <color rgb="FF404040"/>
      </top>
      <bottom style="medium">
        <color rgb="FFC00000"/>
      </bottom>
      <diagonal/>
    </border>
    <border>
      <left/>
      <right/>
      <top style="thin">
        <color rgb="FF404040"/>
      </top>
      <bottom style="medium">
        <color rgb="FF404040"/>
      </bottom>
      <diagonal/>
    </border>
    <border>
      <left/>
      <right/>
      <top/>
      <bottom style="medium">
        <color rgb="FF404040"/>
      </bottom>
      <diagonal/>
    </border>
    <border>
      <left/>
      <right/>
      <top style="medium">
        <color rgb="FFC00000"/>
      </top>
      <bottom style="medium">
        <color rgb="FF404040"/>
      </bottom>
      <diagonal/>
    </border>
    <border>
      <left/>
      <right/>
      <top style="medium">
        <color rgb="FF404040"/>
      </top>
      <bottom/>
      <diagonal/>
    </border>
    <border>
      <left/>
      <right/>
      <top/>
      <bottom style="thin">
        <color rgb="FF404040"/>
      </bottom>
      <diagonal/>
    </border>
    <border>
      <left/>
      <right/>
      <top/>
      <bottom style="dotted">
        <color rgb="FFC00000"/>
      </bottom>
      <diagonal/>
    </border>
    <border>
      <left/>
      <right/>
      <top style="dotted">
        <color rgb="FFC00000"/>
      </top>
      <bottom style="thin">
        <color rgb="FF404040"/>
      </bottom>
      <diagonal/>
    </border>
    <border>
      <left/>
      <right/>
      <top style="thin">
        <color rgb="FFC00000"/>
      </top>
      <bottom/>
      <diagonal/>
    </border>
    <border>
      <left/>
      <right/>
      <top/>
      <bottom style="thin">
        <color rgb="FFC00000"/>
      </bottom>
      <diagonal/>
    </border>
    <border>
      <left/>
      <right/>
      <top style="thin">
        <color rgb="FFC00000"/>
      </top>
      <bottom style="thin">
        <color rgb="FFC00000"/>
      </bottom>
      <diagonal/>
    </border>
    <border>
      <left/>
      <right/>
      <top style="thin">
        <color rgb="FFC00000"/>
      </top>
      <bottom style="thin">
        <color rgb="FF404040"/>
      </bottom>
      <diagonal/>
    </border>
    <border>
      <left/>
      <right/>
      <top style="thin">
        <color rgb="FF404040"/>
      </top>
      <bottom style="thin">
        <color rgb="FFC00000"/>
      </bottom>
      <diagonal/>
    </border>
    <border>
      <left/>
      <right/>
      <top/>
      <bottom style="thick">
        <color rgb="FFC00000"/>
      </bottom>
      <diagonal/>
    </border>
    <border>
      <left/>
      <right/>
      <top style="dotted">
        <color rgb="FFC00000"/>
      </top>
      <bottom style="thick">
        <color rgb="FFC00000"/>
      </bottom>
      <diagonal/>
    </border>
    <border>
      <left/>
      <right/>
      <top style="thick">
        <color rgb="FFC00000"/>
      </top>
      <bottom style="thin">
        <color rgb="FF404040"/>
      </bottom>
      <diagonal/>
    </border>
    <border>
      <left/>
      <right/>
      <top style="medium">
        <color rgb="FFC00000"/>
      </top>
      <bottom style="thin">
        <color indexed="64"/>
      </bottom>
      <diagonal/>
    </border>
    <border>
      <left/>
      <right/>
      <top style="medium">
        <color rgb="FFC00000"/>
      </top>
      <bottom style="medium">
        <color rgb="FFC00000"/>
      </bottom>
      <diagonal/>
    </border>
    <border>
      <left/>
      <right/>
      <top style="dotted">
        <color rgb="FFC00000"/>
      </top>
      <bottom style="medium">
        <color rgb="FF404040"/>
      </bottom>
      <diagonal/>
    </border>
    <border>
      <left/>
      <right/>
      <top style="medium">
        <color indexed="64"/>
      </top>
      <bottom/>
      <diagonal/>
    </border>
    <border>
      <left/>
      <right/>
      <top style="medium">
        <color rgb="FFC00000"/>
      </top>
      <bottom style="medium">
        <color indexed="64"/>
      </bottom>
      <diagonal/>
    </border>
    <border>
      <left/>
      <right/>
      <top/>
      <bottom style="medium">
        <color indexed="64"/>
      </bottom>
      <diagonal/>
    </border>
    <border>
      <left/>
      <right/>
      <top style="thin">
        <color rgb="FFC00000"/>
      </top>
      <bottom style="medium">
        <color rgb="FFC00000"/>
      </bottom>
      <diagonal/>
    </border>
    <border>
      <left/>
      <right/>
      <top style="thick">
        <color rgb="FFC00000"/>
      </top>
      <bottom/>
      <diagonal/>
    </border>
    <border>
      <left/>
      <right/>
      <top style="thin">
        <color rgb="FFC00000"/>
      </top>
      <bottom style="medium">
        <color rgb="FF404040"/>
      </bottom>
      <diagonal/>
    </border>
  </borders>
  <cellStyleXfs count="14">
    <xf numFmtId="0" fontId="0" fillId="0" borderId="0"/>
    <xf numFmtId="164" fontId="4" fillId="0" borderId="0" applyFont="0" applyFill="0" applyBorder="0" applyAlignment="0" applyProtection="0"/>
    <xf numFmtId="9" fontId="4" fillId="0" borderId="0" applyFont="0" applyFill="0" applyBorder="0" applyAlignment="0" applyProtection="0"/>
    <xf numFmtId="0" fontId="5" fillId="0" borderId="0"/>
    <xf numFmtId="0" fontId="4" fillId="0" borderId="0"/>
    <xf numFmtId="40" fontId="5"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cellStyleXfs>
  <cellXfs count="785">
    <xf numFmtId="0" fontId="0" fillId="0" borderId="0" xfId="0"/>
    <xf numFmtId="0" fontId="11" fillId="2" borderId="0" xfId="0" applyFont="1" applyFill="1" applyAlignment="1">
      <alignment wrapText="1" shrinkToFit="1"/>
    </xf>
    <xf numFmtId="0" fontId="13" fillId="2" borderId="0" xfId="0" applyFont="1" applyFill="1" applyAlignment="1">
      <alignment horizontal="centerContinuous" vertical="center" wrapText="1" shrinkToFit="1"/>
    </xf>
    <xf numFmtId="0" fontId="11" fillId="2" borderId="0" xfId="0" applyFont="1" applyFill="1" applyAlignment="1">
      <alignment vertical="center" wrapText="1" shrinkToFit="1"/>
    </xf>
    <xf numFmtId="0" fontId="13" fillId="2" borderId="0" xfId="0" applyFont="1" applyFill="1" applyAlignment="1">
      <alignment horizontal="right" vertical="center" wrapText="1" shrinkToFit="1"/>
    </xf>
    <xf numFmtId="0" fontId="13" fillId="2" borderId="0" xfId="0" applyFont="1" applyFill="1" applyAlignment="1">
      <alignment horizontal="centerContinuous" vertical="center" wrapText="1"/>
    </xf>
    <xf numFmtId="0" fontId="13" fillId="2" borderId="0" xfId="3" quotePrefix="1" applyFont="1" applyFill="1" applyAlignment="1">
      <alignment horizontal="left" vertical="center" wrapText="1"/>
    </xf>
    <xf numFmtId="0" fontId="13" fillId="2" borderId="0" xfId="3" quotePrefix="1" applyFont="1" applyFill="1" applyAlignment="1">
      <alignment horizontal="left" vertical="center" wrapText="1" shrinkToFit="1"/>
    </xf>
    <xf numFmtId="0" fontId="13" fillId="2" borderId="0" xfId="3" applyFont="1" applyFill="1" applyAlignment="1">
      <alignment horizontal="left" vertical="center" wrapText="1" shrinkToFit="1"/>
    </xf>
    <xf numFmtId="0" fontId="16" fillId="2" borderId="0" xfId="0" applyFont="1" applyFill="1" applyAlignment="1">
      <alignment vertical="center" wrapText="1" shrinkToFit="1"/>
    </xf>
    <xf numFmtId="166" fontId="11" fillId="2" borderId="0" xfId="1" applyNumberFormat="1" applyFont="1" applyFill="1" applyBorder="1" applyAlignment="1">
      <alignment horizontal="right" vertical="center" wrapText="1" shrinkToFit="1"/>
    </xf>
    <xf numFmtId="166" fontId="11" fillId="7" borderId="1" xfId="1" applyNumberFormat="1" applyFont="1" applyFill="1" applyBorder="1" applyAlignment="1">
      <alignment horizontal="right" vertical="center" wrapText="1" shrinkToFit="1"/>
    </xf>
    <xf numFmtId="166" fontId="11" fillId="7" borderId="0" xfId="1" applyNumberFormat="1" applyFont="1" applyFill="1" applyBorder="1" applyAlignment="1">
      <alignment horizontal="right" vertical="center" wrapText="1" shrinkToFit="1"/>
    </xf>
    <xf numFmtId="0" fontId="16" fillId="2" borderId="0" xfId="0" applyFont="1" applyFill="1" applyAlignment="1">
      <alignment horizontal="left" vertical="center" wrapText="1" shrinkToFit="1"/>
    </xf>
    <xf numFmtId="166" fontId="13" fillId="7" borderId="0" xfId="1" applyNumberFormat="1" applyFont="1" applyFill="1" applyBorder="1" applyAlignment="1">
      <alignment horizontal="right" vertical="center" wrapText="1" shrinkToFit="1"/>
    </xf>
    <xf numFmtId="0" fontId="16" fillId="3" borderId="0" xfId="0" applyFont="1" applyFill="1" applyAlignment="1">
      <alignment vertical="center" wrapText="1"/>
    </xf>
    <xf numFmtId="0" fontId="16" fillId="3" borderId="0" xfId="0" applyFont="1" applyFill="1" applyAlignment="1">
      <alignment vertical="center" wrapText="1" shrinkToFit="1"/>
    </xf>
    <xf numFmtId="167" fontId="20" fillId="2" borderId="0" xfId="2" applyNumberFormat="1" applyFont="1" applyFill="1" applyBorder="1" applyAlignment="1">
      <alignment horizontal="right" vertical="center" wrapText="1" shrinkToFit="1"/>
    </xf>
    <xf numFmtId="165" fontId="16" fillId="2" borderId="0" xfId="1" applyNumberFormat="1" applyFont="1" applyFill="1" applyBorder="1" applyAlignment="1">
      <alignment horizontal="right" vertical="center" wrapText="1" shrinkToFit="1"/>
    </xf>
    <xf numFmtId="166" fontId="10" fillId="2" borderId="0" xfId="1" applyNumberFormat="1" applyFont="1" applyFill="1" applyBorder="1" applyAlignment="1">
      <alignment horizontal="right" vertical="center" wrapText="1" shrinkToFit="1"/>
    </xf>
    <xf numFmtId="0" fontId="13" fillId="2" borderId="0" xfId="3" applyFont="1" applyFill="1" applyAlignment="1">
      <alignment horizontal="left" vertical="center" wrapText="1"/>
    </xf>
    <xf numFmtId="166" fontId="11" fillId="2" borderId="3" xfId="1" applyNumberFormat="1" applyFont="1" applyFill="1" applyBorder="1" applyAlignment="1">
      <alignment horizontal="right" vertical="center" wrapText="1" shrinkToFit="1"/>
    </xf>
    <xf numFmtId="166" fontId="11" fillId="7" borderId="3" xfId="1" applyNumberFormat="1" applyFont="1" applyFill="1" applyBorder="1" applyAlignment="1">
      <alignment horizontal="right" vertical="center" wrapText="1" shrinkToFit="1"/>
    </xf>
    <xf numFmtId="166" fontId="11" fillId="2" borderId="4" xfId="1" applyNumberFormat="1" applyFont="1" applyFill="1" applyBorder="1" applyAlignment="1">
      <alignment horizontal="right" vertical="center" wrapText="1" shrinkToFit="1"/>
    </xf>
    <xf numFmtId="166" fontId="11" fillId="7" borderId="5" xfId="1" applyNumberFormat="1" applyFont="1" applyFill="1" applyBorder="1" applyAlignment="1">
      <alignment horizontal="right" vertical="center" wrapText="1" shrinkToFit="1"/>
    </xf>
    <xf numFmtId="0" fontId="21" fillId="0" borderId="0" xfId="0" applyFont="1" applyAlignment="1">
      <alignment vertical="center" wrapText="1" shrinkToFit="1"/>
    </xf>
    <xf numFmtId="166" fontId="10" fillId="2" borderId="0" xfId="1" applyNumberFormat="1" applyFont="1" applyFill="1" applyBorder="1" applyAlignment="1">
      <alignment horizontal="centerContinuous" vertical="center"/>
    </xf>
    <xf numFmtId="0" fontId="11" fillId="2" borderId="0" xfId="0" applyFont="1" applyFill="1"/>
    <xf numFmtId="0" fontId="3" fillId="2" borderId="0" xfId="0" applyFont="1" applyFill="1" applyAlignment="1">
      <alignment vertical="center"/>
    </xf>
    <xf numFmtId="165" fontId="11" fillId="2" borderId="0" xfId="1" applyNumberFormat="1" applyFont="1" applyFill="1" applyBorder="1" applyAlignment="1">
      <alignment vertical="center"/>
    </xf>
    <xf numFmtId="167" fontId="11" fillId="2" borderId="0" xfId="2" applyNumberFormat="1" applyFont="1" applyFill="1" applyBorder="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2" fillId="0" borderId="0" xfId="0" applyFont="1" applyAlignment="1">
      <alignment vertical="center"/>
    </xf>
    <xf numFmtId="0" fontId="13" fillId="2" borderId="0" xfId="0" applyFont="1" applyFill="1" applyAlignment="1">
      <alignment horizontal="centerContinuous" vertical="center"/>
    </xf>
    <xf numFmtId="165" fontId="10" fillId="2" borderId="0" xfId="0" applyNumberFormat="1" applyFont="1" applyFill="1" applyAlignment="1">
      <alignment horizontal="centerContinuous" vertical="center"/>
    </xf>
    <xf numFmtId="166" fontId="11" fillId="3" borderId="0" xfId="1" applyNumberFormat="1" applyFont="1" applyFill="1" applyBorder="1"/>
    <xf numFmtId="0" fontId="23" fillId="2" borderId="0" xfId="0" applyFont="1" applyFill="1" applyAlignment="1">
      <alignment horizontal="center" vertical="center"/>
    </xf>
    <xf numFmtId="0" fontId="23" fillId="2" borderId="0" xfId="0" applyFont="1" applyFill="1" applyAlignment="1">
      <alignment horizontal="right" vertical="center"/>
    </xf>
    <xf numFmtId="0" fontId="10" fillId="2" borderId="0" xfId="0" applyFont="1" applyFill="1" applyAlignment="1">
      <alignment vertical="center"/>
    </xf>
    <xf numFmtId="0" fontId="16" fillId="2" borderId="0" xfId="0" quotePrefix="1" applyFont="1" applyFill="1" applyAlignment="1">
      <alignment horizontal="left" vertical="center"/>
    </xf>
    <xf numFmtId="0" fontId="16" fillId="2" borderId="0" xfId="0" applyFont="1" applyFill="1" applyAlignment="1">
      <alignment vertical="center"/>
    </xf>
    <xf numFmtId="0" fontId="11" fillId="3" borderId="0" xfId="0" applyFont="1" applyFill="1" applyAlignment="1">
      <alignment vertical="center"/>
    </xf>
    <xf numFmtId="0" fontId="11" fillId="4" borderId="0" xfId="0" applyFont="1" applyFill="1" applyAlignment="1">
      <alignment vertical="center"/>
    </xf>
    <xf numFmtId="0" fontId="16" fillId="3" borderId="0" xfId="0" applyFont="1" applyFill="1" applyAlignment="1">
      <alignment horizontal="left" vertical="center"/>
    </xf>
    <xf numFmtId="0" fontId="11" fillId="2" borderId="0" xfId="3" applyFont="1" applyFill="1" applyAlignment="1">
      <alignment vertical="center"/>
    </xf>
    <xf numFmtId="0" fontId="11" fillId="2" borderId="0" xfId="3" applyFont="1" applyFill="1" applyAlignment="1">
      <alignment vertical="center" wrapText="1"/>
    </xf>
    <xf numFmtId="166" fontId="11" fillId="3" borderId="0" xfId="1" applyNumberFormat="1" applyFont="1" applyFill="1" applyBorder="1" applyAlignment="1">
      <alignment horizontal="right" vertical="center" wrapText="1" shrinkToFit="1"/>
    </xf>
    <xf numFmtId="0" fontId="11" fillId="3" borderId="0" xfId="0" applyFont="1" applyFill="1" applyAlignment="1">
      <alignment vertical="center" wrapText="1" shrinkToFit="1"/>
    </xf>
    <xf numFmtId="164" fontId="16" fillId="2" borderId="0" xfId="1" applyFont="1" applyFill="1" applyBorder="1" applyAlignment="1">
      <alignment horizontal="right" vertical="center" wrapText="1" shrinkToFit="1"/>
    </xf>
    <xf numFmtId="0" fontId="11" fillId="2" borderId="0" xfId="3" applyFont="1" applyFill="1" applyAlignment="1">
      <alignment vertical="center" wrapText="1" shrinkToFit="1"/>
    </xf>
    <xf numFmtId="0" fontId="6"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right" vertical="center"/>
    </xf>
    <xf numFmtId="0" fontId="7" fillId="2" borderId="0" xfId="0" applyFont="1" applyFill="1" applyAlignment="1">
      <alignment vertical="center"/>
    </xf>
    <xf numFmtId="0" fontId="8" fillId="2" borderId="0" xfId="0" applyFont="1" applyFill="1" applyAlignment="1">
      <alignment vertical="center"/>
    </xf>
    <xf numFmtId="0" fontId="3" fillId="2" borderId="0" xfId="0" applyFont="1" applyFill="1" applyAlignment="1">
      <alignment horizontal="right" vertical="center"/>
    </xf>
    <xf numFmtId="165" fontId="16" fillId="2" borderId="0" xfId="1" applyNumberFormat="1" applyFont="1" applyFill="1" applyBorder="1" applyAlignment="1">
      <alignment horizontal="right" vertical="center"/>
    </xf>
    <xf numFmtId="0" fontId="11" fillId="2" borderId="0" xfId="3" applyFont="1" applyFill="1" applyAlignment="1">
      <alignment horizontal="right" vertical="center" wrapText="1" shrinkToFit="1"/>
    </xf>
    <xf numFmtId="0" fontId="11" fillId="0" borderId="5" xfId="0" applyFont="1" applyBorder="1" applyAlignment="1">
      <alignment vertical="center"/>
    </xf>
    <xf numFmtId="165" fontId="11" fillId="3" borderId="0" xfId="1" applyNumberFormat="1" applyFont="1" applyFill="1" applyBorder="1"/>
    <xf numFmtId="0" fontId="11" fillId="2" borderId="0" xfId="3" applyFont="1" applyFill="1" applyAlignment="1">
      <alignment horizontal="left" wrapText="1"/>
    </xf>
    <xf numFmtId="166" fontId="16" fillId="3" borderId="0" xfId="1" applyNumberFormat="1" applyFont="1" applyFill="1" applyBorder="1" applyAlignment="1">
      <alignment vertical="center"/>
    </xf>
    <xf numFmtId="0" fontId="16" fillId="3" borderId="0" xfId="0" applyFont="1" applyFill="1" applyAlignment="1">
      <alignment vertical="center"/>
    </xf>
    <xf numFmtId="0" fontId="11" fillId="3" borderId="0" xfId="3" applyFont="1" applyFill="1" applyAlignment="1">
      <alignment vertical="center"/>
    </xf>
    <xf numFmtId="0" fontId="31" fillId="3" borderId="0" xfId="0" applyFont="1" applyFill="1" applyAlignment="1">
      <alignment vertical="center"/>
    </xf>
    <xf numFmtId="0" fontId="10" fillId="3" borderId="0" xfId="6" applyFont="1" applyFill="1" applyAlignment="1">
      <alignment vertical="center"/>
    </xf>
    <xf numFmtId="165" fontId="11" fillId="3" borderId="0" xfId="1" applyNumberFormat="1" applyFont="1" applyFill="1" applyBorder="1" applyAlignment="1">
      <alignment vertical="center"/>
    </xf>
    <xf numFmtId="0" fontId="17" fillId="2" borderId="0" xfId="0" applyFont="1" applyFill="1" applyAlignment="1">
      <alignment horizontal="left" vertical="center"/>
    </xf>
    <xf numFmtId="0" fontId="23" fillId="2" borderId="0" xfId="3" applyFont="1" applyFill="1" applyAlignment="1">
      <alignment horizontal="left" vertical="center"/>
    </xf>
    <xf numFmtId="0" fontId="29" fillId="2" borderId="0" xfId="0" applyFont="1" applyFill="1" applyAlignment="1">
      <alignment vertical="center"/>
    </xf>
    <xf numFmtId="165" fontId="29" fillId="2" borderId="0" xfId="0" applyNumberFormat="1" applyFont="1" applyFill="1" applyAlignment="1">
      <alignment vertical="center"/>
    </xf>
    <xf numFmtId="0" fontId="23" fillId="2" borderId="0" xfId="3" applyFont="1" applyFill="1" applyAlignment="1">
      <alignment horizontal="right" vertical="center"/>
    </xf>
    <xf numFmtId="0" fontId="21" fillId="6" borderId="0" xfId="0" applyFont="1" applyFill="1" applyAlignment="1">
      <alignment vertical="center" wrapText="1" shrinkToFit="1"/>
    </xf>
    <xf numFmtId="0" fontId="31" fillId="3" borderId="5" xfId="0" applyFont="1" applyFill="1" applyBorder="1" applyAlignment="1">
      <alignment vertical="center"/>
    </xf>
    <xf numFmtId="0" fontId="21" fillId="0" borderId="0" xfId="0" applyFont="1" applyAlignment="1">
      <alignment horizontal="right" vertical="center" wrapText="1" shrinkToFit="1"/>
    </xf>
    <xf numFmtId="0" fontId="23" fillId="2" borderId="0" xfId="0" applyFont="1" applyFill="1" applyAlignment="1">
      <alignment horizontal="right" vertical="center" wrapText="1"/>
    </xf>
    <xf numFmtId="165" fontId="10" fillId="2"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xf>
    <xf numFmtId="167" fontId="16" fillId="2" borderId="0" xfId="2" applyNumberFormat="1" applyFont="1" applyFill="1" applyBorder="1" applyAlignment="1">
      <alignment horizontal="right" vertical="center"/>
    </xf>
    <xf numFmtId="0" fontId="10" fillId="2" borderId="0" xfId="0" applyFont="1" applyFill="1" applyAlignment="1">
      <alignment horizontal="right" vertical="center"/>
    </xf>
    <xf numFmtId="0" fontId="13" fillId="2" borderId="0" xfId="3" applyFont="1" applyFill="1" applyAlignment="1">
      <alignment horizontal="right" vertical="center"/>
    </xf>
    <xf numFmtId="0" fontId="11" fillId="2" borderId="0" xfId="3" applyFont="1" applyFill="1" applyAlignment="1">
      <alignment horizontal="right" vertical="center"/>
    </xf>
    <xf numFmtId="0" fontId="19" fillId="3" borderId="5" xfId="0" applyFont="1" applyFill="1" applyBorder="1" applyAlignment="1">
      <alignment horizontal="right" vertical="center" wrapText="1" shrinkToFit="1"/>
    </xf>
    <xf numFmtId="166" fontId="11" fillId="3" borderId="5"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wrapText="1" shrinkToFit="1"/>
    </xf>
    <xf numFmtId="167" fontId="16" fillId="2" borderId="0" xfId="2" applyNumberFormat="1" applyFont="1" applyFill="1" applyBorder="1" applyAlignment="1">
      <alignment horizontal="right" vertical="center" wrapText="1" shrinkToFit="1"/>
    </xf>
    <xf numFmtId="0" fontId="11" fillId="7" borderId="0" xfId="0" applyFont="1" applyFill="1" applyAlignment="1">
      <alignment horizontal="right" vertical="center" wrapText="1" shrinkToFit="1"/>
    </xf>
    <xf numFmtId="0" fontId="19" fillId="3" borderId="0" xfId="0" applyFont="1" applyFill="1" applyAlignment="1">
      <alignment horizontal="right" vertical="center" wrapText="1" shrinkToFit="1"/>
    </xf>
    <xf numFmtId="169" fontId="19" fillId="3" borderId="0" xfId="0" applyNumberFormat="1" applyFont="1" applyFill="1" applyAlignment="1">
      <alignment horizontal="right" vertical="center" wrapText="1" shrinkToFit="1"/>
    </xf>
    <xf numFmtId="37" fontId="13" fillId="7" borderId="0" xfId="0" applyNumberFormat="1" applyFont="1" applyFill="1" applyAlignment="1">
      <alignment horizontal="right" vertical="center" wrapText="1" shrinkToFit="1"/>
    </xf>
    <xf numFmtId="0" fontId="19" fillId="7" borderId="0" xfId="0" applyFont="1" applyFill="1" applyAlignment="1">
      <alignment horizontal="right" vertical="center" wrapText="1" shrinkToFit="1"/>
    </xf>
    <xf numFmtId="172" fontId="11" fillId="7" borderId="0" xfId="5" applyNumberFormat="1" applyFont="1" applyFill="1" applyBorder="1" applyAlignment="1">
      <alignment horizontal="right" vertical="center" wrapText="1" shrinkToFit="1"/>
    </xf>
    <xf numFmtId="0" fontId="11" fillId="3" borderId="0" xfId="0" applyFont="1" applyFill="1" applyAlignment="1">
      <alignment horizontal="right" vertical="center" wrapText="1" shrinkToFit="1"/>
    </xf>
    <xf numFmtId="172" fontId="11" fillId="3" borderId="0" xfId="5" applyNumberFormat="1" applyFont="1" applyFill="1" applyBorder="1" applyAlignment="1">
      <alignment horizontal="right" vertical="center" wrapText="1" shrinkToFit="1"/>
    </xf>
    <xf numFmtId="0" fontId="11" fillId="3" borderId="0" xfId="3" applyFont="1" applyFill="1" applyAlignment="1">
      <alignment horizontal="right" vertical="center" wrapText="1" shrinkToFit="1"/>
    </xf>
    <xf numFmtId="0" fontId="11" fillId="0" borderId="0" xfId="3" applyFont="1" applyAlignment="1">
      <alignment horizontal="right" vertical="center" wrapText="1" shrinkToFit="1"/>
    </xf>
    <xf numFmtId="0" fontId="23" fillId="2" borderId="0" xfId="3" applyFont="1" applyFill="1" applyAlignment="1">
      <alignment horizontal="left" vertical="center" wrapText="1" shrinkToFit="1"/>
    </xf>
    <xf numFmtId="0" fontId="16" fillId="7" borderId="3" xfId="0" applyFont="1" applyFill="1" applyBorder="1" applyAlignment="1">
      <alignment vertical="center" wrapText="1" shrinkToFit="1"/>
    </xf>
    <xf numFmtId="0" fontId="16" fillId="2" borderId="4" xfId="0" applyFont="1" applyFill="1" applyBorder="1" applyAlignment="1">
      <alignment vertical="center" wrapText="1" shrinkToFit="1"/>
    </xf>
    <xf numFmtId="0" fontId="16" fillId="7" borderId="0" xfId="0" applyFont="1" applyFill="1" applyAlignment="1">
      <alignment horizontal="left" vertical="center" wrapText="1" shrinkToFit="1"/>
    </xf>
    <xf numFmtId="0" fontId="16" fillId="3" borderId="4" xfId="0" applyFont="1" applyFill="1" applyBorder="1" applyAlignment="1">
      <alignment horizontal="left" vertical="center" wrapText="1" shrinkToFit="1"/>
    </xf>
    <xf numFmtId="0" fontId="11" fillId="7" borderId="0" xfId="0" applyFont="1" applyFill="1" applyAlignment="1">
      <alignment vertical="center" wrapText="1" shrinkToFit="1"/>
    </xf>
    <xf numFmtId="0" fontId="16" fillId="2" borderId="3" xfId="0" applyFont="1" applyFill="1" applyBorder="1" applyAlignment="1">
      <alignment vertical="center" wrapText="1" shrinkToFit="1"/>
    </xf>
    <xf numFmtId="0" fontId="16" fillId="7" borderId="0" xfId="0" applyFont="1" applyFill="1" applyAlignment="1">
      <alignment vertical="center" wrapText="1" shrinkToFit="1"/>
    </xf>
    <xf numFmtId="0" fontId="11" fillId="0" borderId="5" xfId="0" applyFont="1" applyBorder="1" applyAlignment="1">
      <alignment vertical="center" wrapText="1" shrinkToFit="1"/>
    </xf>
    <xf numFmtId="0" fontId="13" fillId="2" borderId="0" xfId="4" applyFont="1" applyFill="1" applyAlignment="1">
      <alignment vertical="center" wrapText="1" shrinkToFit="1"/>
    </xf>
    <xf numFmtId="0" fontId="16" fillId="3" borderId="0" xfId="0" quotePrefix="1" applyFont="1" applyFill="1" applyAlignment="1">
      <alignment horizontal="left" vertical="center" wrapText="1" shrinkToFit="1"/>
    </xf>
    <xf numFmtId="0" fontId="10" fillId="3" borderId="0" xfId="6" applyFont="1" applyFill="1" applyAlignment="1">
      <alignment vertical="center" wrapText="1" shrinkToFit="1"/>
    </xf>
    <xf numFmtId="0" fontId="17" fillId="2" borderId="0" xfId="0" applyFont="1" applyFill="1" applyAlignment="1">
      <alignment horizontal="left" vertical="center" wrapText="1" shrinkToFit="1"/>
    </xf>
    <xf numFmtId="0" fontId="13" fillId="7" borderId="0" xfId="0" applyFont="1" applyFill="1" applyAlignment="1">
      <alignment horizontal="right" vertical="center" wrapText="1" shrinkToFit="1"/>
    </xf>
    <xf numFmtId="172" fontId="13" fillId="7" borderId="0" xfId="5" applyNumberFormat="1" applyFont="1" applyFill="1" applyBorder="1" applyAlignment="1">
      <alignment horizontal="right" vertical="center" wrapText="1" shrinkToFit="1"/>
    </xf>
    <xf numFmtId="0" fontId="11" fillId="7" borderId="0" xfId="0" applyFont="1" applyFill="1" applyAlignment="1">
      <alignment horizontal="left" vertical="center" wrapText="1" indent="1" shrinkToFit="1"/>
    </xf>
    <xf numFmtId="0" fontId="11" fillId="3" borderId="0" xfId="0" applyFont="1" applyFill="1" applyAlignment="1">
      <alignment horizontal="left" vertical="center" wrapText="1" indent="1" shrinkToFit="1"/>
    </xf>
    <xf numFmtId="0" fontId="11" fillId="7" borderId="5" xfId="0" applyFont="1" applyFill="1" applyBorder="1" applyAlignment="1">
      <alignment horizontal="left" vertical="center" wrapText="1" indent="1" shrinkToFit="1"/>
    </xf>
    <xf numFmtId="0" fontId="10" fillId="7" borderId="0" xfId="0" applyFont="1" applyFill="1" applyAlignment="1">
      <alignment vertical="center" wrapText="1" shrinkToFit="1"/>
    </xf>
    <xf numFmtId="166" fontId="19" fillId="3" borderId="5" xfId="1" applyNumberFormat="1" applyFont="1" applyFill="1" applyBorder="1" applyAlignment="1">
      <alignment horizontal="right" vertical="center" wrapText="1" shrinkToFit="1"/>
    </xf>
    <xf numFmtId="165" fontId="19" fillId="3" borderId="0" xfId="1" applyNumberFormat="1" applyFont="1" applyFill="1" applyBorder="1" applyAlignment="1">
      <alignment horizontal="right" vertical="center" wrapText="1" shrinkToFit="1"/>
    </xf>
    <xf numFmtId="165" fontId="11" fillId="2" borderId="0" xfId="1" applyNumberFormat="1" applyFont="1" applyFill="1" applyBorder="1" applyAlignment="1">
      <alignment horizontal="right" vertical="center"/>
    </xf>
    <xf numFmtId="0" fontId="13" fillId="2" borderId="0" xfId="3" applyFont="1" applyFill="1" applyAlignment="1">
      <alignment horizontal="centerContinuous" vertical="center"/>
    </xf>
    <xf numFmtId="0" fontId="15" fillId="2" borderId="0" xfId="4" applyFont="1" applyFill="1" applyAlignment="1">
      <alignment vertical="center"/>
    </xf>
    <xf numFmtId="0" fontId="31" fillId="2" borderId="0" xfId="4" applyFont="1" applyFill="1" applyAlignment="1">
      <alignment horizontal="centerContinuous" vertical="center" shrinkToFit="1"/>
    </xf>
    <xf numFmtId="0" fontId="31" fillId="2" borderId="0" xfId="4" applyFont="1" applyFill="1" applyAlignment="1">
      <alignment vertical="center" shrinkToFit="1"/>
    </xf>
    <xf numFmtId="0" fontId="13" fillId="2" borderId="0" xfId="3" applyFont="1" applyFill="1" applyAlignment="1">
      <alignment horizontal="centerContinuous" vertical="center" wrapText="1"/>
    </xf>
    <xf numFmtId="0" fontId="15" fillId="2" borderId="0" xfId="4" applyFont="1" applyFill="1" applyAlignment="1">
      <alignment vertical="center" wrapText="1"/>
    </xf>
    <xf numFmtId="165" fontId="13" fillId="2" borderId="0" xfId="1" applyNumberFormat="1" applyFont="1" applyFill="1" applyBorder="1" applyAlignment="1">
      <alignment horizontal="right" vertical="center" wrapText="1" shrinkToFit="1"/>
    </xf>
    <xf numFmtId="165" fontId="13" fillId="7" borderId="0" xfId="1" applyNumberFormat="1" applyFont="1" applyFill="1" applyBorder="1" applyAlignment="1">
      <alignment horizontal="right" vertical="center" wrapText="1" shrinkToFit="1"/>
    </xf>
    <xf numFmtId="165" fontId="13" fillId="7" borderId="3" xfId="1" applyNumberFormat="1" applyFont="1" applyFill="1" applyBorder="1" applyAlignment="1">
      <alignment horizontal="right" vertical="center" wrapText="1" shrinkToFit="1"/>
    </xf>
    <xf numFmtId="165" fontId="13" fillId="2" borderId="4" xfId="1" applyNumberFormat="1" applyFont="1" applyFill="1" applyBorder="1" applyAlignment="1">
      <alignment horizontal="right" vertical="center" wrapText="1" shrinkToFit="1"/>
    </xf>
    <xf numFmtId="165" fontId="13" fillId="3" borderId="5" xfId="1" applyNumberFormat="1" applyFont="1" applyFill="1" applyBorder="1" applyAlignment="1">
      <alignment horizontal="right" vertical="center" wrapText="1" shrinkToFit="1"/>
    </xf>
    <xf numFmtId="165" fontId="13" fillId="3" borderId="4" xfId="1" applyNumberFormat="1" applyFont="1" applyFill="1" applyBorder="1" applyAlignment="1">
      <alignment horizontal="right" vertical="center" wrapText="1" shrinkToFit="1"/>
    </xf>
    <xf numFmtId="165" fontId="13" fillId="3" borderId="0" xfId="1" applyNumberFormat="1" applyFont="1" applyFill="1" applyBorder="1" applyAlignment="1">
      <alignment horizontal="right" vertical="center" wrapText="1" shrinkToFit="1"/>
    </xf>
    <xf numFmtId="166" fontId="13" fillId="3" borderId="0" xfId="1" applyNumberFormat="1" applyFont="1" applyFill="1" applyBorder="1" applyAlignment="1">
      <alignment horizontal="right" vertical="center" wrapText="1" shrinkToFit="1"/>
    </xf>
    <xf numFmtId="166" fontId="13" fillId="7" borderId="5" xfId="1" applyNumberFormat="1" applyFont="1" applyFill="1" applyBorder="1" applyAlignment="1">
      <alignment horizontal="right" vertical="center" wrapText="1" shrinkToFit="1"/>
    </xf>
    <xf numFmtId="165" fontId="13" fillId="0" borderId="3" xfId="1" applyNumberFormat="1" applyFont="1" applyFill="1" applyBorder="1" applyAlignment="1">
      <alignment horizontal="right" vertical="center" wrapText="1" shrinkToFit="1"/>
    </xf>
    <xf numFmtId="0" fontId="13" fillId="3" borderId="0" xfId="0" applyFont="1" applyFill="1" applyAlignment="1">
      <alignment horizontal="right" vertical="center" wrapText="1" shrinkToFit="1"/>
    </xf>
    <xf numFmtId="37" fontId="13" fillId="3" borderId="0" xfId="0" applyNumberFormat="1" applyFont="1" applyFill="1" applyAlignment="1">
      <alignment horizontal="right" vertical="center" wrapText="1" shrinkToFit="1"/>
    </xf>
    <xf numFmtId="10" fontId="10" fillId="3" borderId="0" xfId="2" applyNumberFormat="1" applyFont="1" applyFill="1" applyBorder="1" applyAlignment="1">
      <alignment horizontal="right" vertical="center" wrapText="1" shrinkToFit="1"/>
    </xf>
    <xf numFmtId="164" fontId="16" fillId="3" borderId="0" xfId="1" applyFont="1" applyFill="1" applyBorder="1" applyAlignment="1">
      <alignment horizontal="right" vertical="center" wrapText="1" shrinkToFit="1"/>
    </xf>
    <xf numFmtId="0" fontId="16" fillId="2" borderId="3" xfId="0" applyFont="1" applyFill="1" applyBorder="1" applyAlignment="1">
      <alignment wrapText="1"/>
    </xf>
    <xf numFmtId="37" fontId="21" fillId="3" borderId="0" xfId="0" applyNumberFormat="1" applyFont="1" applyFill="1" applyAlignment="1">
      <alignment horizontal="right" vertical="center" wrapText="1" shrinkToFit="1"/>
    </xf>
    <xf numFmtId="0" fontId="21" fillId="3" borderId="0" xfId="0" applyFont="1" applyFill="1" applyAlignment="1">
      <alignment horizontal="right" vertical="center" wrapText="1" shrinkToFit="1"/>
    </xf>
    <xf numFmtId="172" fontId="21" fillId="3" borderId="0" xfId="5" applyNumberFormat="1" applyFont="1" applyFill="1" applyBorder="1" applyAlignment="1">
      <alignment horizontal="right" vertical="center"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1" fillId="6" borderId="0" xfId="0" applyFont="1" applyFill="1" applyAlignment="1">
      <alignment horizontal="center" vertical="center" wrapText="1" shrinkToFit="1"/>
    </xf>
    <xf numFmtId="0" fontId="26" fillId="2" borderId="0" xfId="0" applyFont="1" applyFill="1" applyAlignment="1">
      <alignment horizontal="left" vertical="center" wrapText="1"/>
    </xf>
    <xf numFmtId="166" fontId="11" fillId="2" borderId="6" xfId="1" applyNumberFormat="1" applyFont="1" applyFill="1" applyBorder="1" applyAlignment="1">
      <alignment horizontal="right" vertical="center" wrapText="1" shrinkToFit="1"/>
    </xf>
    <xf numFmtId="166" fontId="11" fillId="2" borderId="1" xfId="1" applyNumberFormat="1" applyFont="1" applyFill="1" applyBorder="1" applyAlignment="1">
      <alignment horizontal="right" vertical="center" wrapText="1" shrinkToFit="1"/>
    </xf>
    <xf numFmtId="165" fontId="11" fillId="2" borderId="0" xfId="0" applyNumberFormat="1" applyFont="1" applyFill="1" applyAlignment="1">
      <alignment vertical="center"/>
    </xf>
    <xf numFmtId="165" fontId="36" fillId="2" borderId="0" xfId="0" applyNumberFormat="1" applyFont="1" applyFill="1" applyAlignment="1">
      <alignment horizontal="left" vertical="center"/>
    </xf>
    <xf numFmtId="0" fontId="36" fillId="2" borderId="0" xfId="0" applyFont="1" applyFill="1" applyAlignment="1">
      <alignment vertical="center"/>
    </xf>
    <xf numFmtId="167" fontId="36" fillId="2" borderId="0" xfId="2" applyNumberFormat="1" applyFont="1" applyFill="1" applyAlignment="1">
      <alignment vertical="center"/>
    </xf>
    <xf numFmtId="0" fontId="25" fillId="2" borderId="0" xfId="0" applyFont="1" applyFill="1" applyAlignment="1">
      <alignment vertical="center" wrapText="1" shrinkToFit="1"/>
    </xf>
    <xf numFmtId="0" fontId="36" fillId="0" borderId="0" xfId="0" applyFont="1"/>
    <xf numFmtId="0" fontId="2" fillId="0" borderId="0" xfId="0" applyFont="1"/>
    <xf numFmtId="167" fontId="39" fillId="0" borderId="0" xfId="2" applyNumberFormat="1" applyFont="1" applyBorder="1" applyAlignment="1">
      <alignment horizontal="center"/>
    </xf>
    <xf numFmtId="167" fontId="42" fillId="0" borderId="0" xfId="2" applyNumberFormat="1" applyFont="1" applyFill="1" applyBorder="1" applyAlignment="1">
      <alignment horizontal="center" vertical="center" wrapText="1"/>
    </xf>
    <xf numFmtId="167" fontId="39" fillId="0" borderId="0" xfId="2" applyNumberFormat="1" applyFont="1" applyFill="1" applyBorder="1" applyAlignment="1">
      <alignment horizontal="center"/>
    </xf>
    <xf numFmtId="0" fontId="39" fillId="0" borderId="0" xfId="0" applyFont="1"/>
    <xf numFmtId="0" fontId="43" fillId="2" borderId="0" xfId="4" applyFont="1" applyFill="1" applyAlignment="1">
      <alignment vertical="center" shrinkToFit="1"/>
    </xf>
    <xf numFmtId="0" fontId="44" fillId="2" borderId="0" xfId="4" applyFont="1" applyFill="1"/>
    <xf numFmtId="0" fontId="47" fillId="2" borderId="0" xfId="4" applyFont="1" applyFill="1" applyAlignment="1">
      <alignment horizontal="center" vertical="center" wrapText="1" shrinkToFit="1"/>
    </xf>
    <xf numFmtId="0" fontId="51" fillId="2" borderId="0" xfId="4" applyFont="1" applyFill="1" applyAlignment="1">
      <alignment vertical="center"/>
    </xf>
    <xf numFmtId="0" fontId="56" fillId="2" borderId="0" xfId="4" applyFont="1" applyFill="1" applyAlignment="1">
      <alignment horizontal="centerContinuous" vertical="center"/>
    </xf>
    <xf numFmtId="0" fontId="55" fillId="2" borderId="0" xfId="4" applyFont="1" applyFill="1" applyAlignment="1">
      <alignment vertical="center"/>
    </xf>
    <xf numFmtId="0" fontId="53" fillId="2" borderId="0" xfId="4" applyFont="1" applyFill="1" applyAlignment="1">
      <alignment vertical="center"/>
    </xf>
    <xf numFmtId="0" fontId="56" fillId="2" borderId="0" xfId="4" applyFont="1" applyFill="1" applyAlignment="1">
      <alignment horizontal="left" vertical="center"/>
    </xf>
    <xf numFmtId="0" fontId="55" fillId="2" borderId="0" xfId="4" applyFont="1" applyFill="1" applyAlignment="1">
      <alignment horizontal="centerContinuous" vertical="center"/>
    </xf>
    <xf numFmtId="0" fontId="56" fillId="2" borderId="0" xfId="4" applyFont="1" applyFill="1" applyAlignment="1">
      <alignment horizontal="center" vertical="center"/>
    </xf>
    <xf numFmtId="0" fontId="53" fillId="2" borderId="0" xfId="4" applyFont="1" applyFill="1" applyAlignment="1">
      <alignment horizontal="centerContinuous" vertical="center"/>
    </xf>
    <xf numFmtId="0" fontId="55" fillId="2" borderId="0" xfId="3" applyFont="1" applyFill="1" applyAlignment="1">
      <alignment horizontal="centerContinuous" vertical="center" wrapText="1"/>
    </xf>
    <xf numFmtId="0" fontId="55" fillId="2" borderId="0" xfId="3" applyFont="1" applyFill="1" applyAlignment="1">
      <alignment horizontal="centerContinuous" vertical="center"/>
    </xf>
    <xf numFmtId="0" fontId="58" fillId="2" borderId="0" xfId="4" applyFont="1" applyFill="1" applyAlignment="1">
      <alignment horizontal="centerContinuous" vertical="center" shrinkToFit="1"/>
    </xf>
    <xf numFmtId="0" fontId="58" fillId="2" borderId="0" xfId="4" applyFont="1" applyFill="1" applyAlignment="1">
      <alignment horizontal="centerContinuous" vertical="center"/>
    </xf>
    <xf numFmtId="0" fontId="58" fillId="2" borderId="0" xfId="4" applyFont="1" applyFill="1" applyAlignment="1">
      <alignment vertical="center" shrinkToFit="1"/>
    </xf>
    <xf numFmtId="0" fontId="50" fillId="0" borderId="0" xfId="4" applyFont="1" applyAlignment="1">
      <alignment horizontal="centerContinuous" vertical="center" shrinkToFit="1"/>
    </xf>
    <xf numFmtId="0" fontId="58" fillId="2" borderId="0" xfId="4" applyFont="1" applyFill="1" applyAlignment="1">
      <alignment vertical="center"/>
    </xf>
    <xf numFmtId="0" fontId="58" fillId="2" borderId="0" xfId="4" applyFont="1" applyFill="1" applyAlignment="1">
      <alignment vertical="center" wrapText="1"/>
    </xf>
    <xf numFmtId="0" fontId="59" fillId="2" borderId="0" xfId="4" applyFont="1" applyFill="1" applyAlignment="1">
      <alignment horizontal="center" vertical="center" wrapText="1" shrinkToFit="1"/>
    </xf>
    <xf numFmtId="171" fontId="52" fillId="0" borderId="0" xfId="4" applyNumberFormat="1" applyFont="1" applyAlignment="1">
      <alignment horizontal="centerContinuous" vertical="center" wrapText="1" shrinkToFit="1"/>
    </xf>
    <xf numFmtId="0" fontId="52" fillId="0" borderId="0" xfId="4" applyFont="1" applyAlignment="1">
      <alignment horizontal="centerContinuous" vertical="center" wrapText="1" shrinkToFit="1"/>
    </xf>
    <xf numFmtId="164" fontId="53" fillId="3" borderId="0" xfId="1" applyFont="1" applyFill="1" applyBorder="1" applyAlignment="1">
      <alignment horizontal="left" vertical="center" wrapText="1" shrinkToFit="1"/>
    </xf>
    <xf numFmtId="10" fontId="53" fillId="3"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right" vertical="center" wrapText="1" shrinkToFit="1"/>
    </xf>
    <xf numFmtId="164" fontId="53" fillId="0" borderId="0" xfId="1" applyFont="1" applyFill="1" applyBorder="1" applyAlignment="1">
      <alignment horizontal="right" vertical="center" wrapText="1" shrinkToFit="1"/>
    </xf>
    <xf numFmtId="168" fontId="53" fillId="0" borderId="0" xfId="1" applyNumberFormat="1" applyFont="1" applyFill="1" applyBorder="1" applyAlignment="1">
      <alignment horizontal="right" vertical="center" wrapText="1" shrinkToFit="1"/>
    </xf>
    <xf numFmtId="10" fontId="58" fillId="2" borderId="0" xfId="4" applyNumberFormat="1" applyFont="1" applyFill="1" applyAlignment="1">
      <alignment vertical="center"/>
    </xf>
    <xf numFmtId="164" fontId="58" fillId="2" borderId="0" xfId="4" applyNumberFormat="1" applyFont="1" applyFill="1" applyAlignment="1">
      <alignment vertical="center"/>
    </xf>
    <xf numFmtId="168" fontId="58" fillId="2" borderId="0" xfId="4" applyNumberFormat="1" applyFont="1" applyFill="1" applyAlignment="1">
      <alignment vertical="center"/>
    </xf>
    <xf numFmtId="0" fontId="60" fillId="0" borderId="0" xfId="0" applyFont="1"/>
    <xf numFmtId="0" fontId="57" fillId="0" borderId="0" xfId="0" applyFont="1"/>
    <xf numFmtId="164" fontId="53" fillId="3" borderId="0" xfId="1" applyFont="1" applyFill="1" applyBorder="1" applyAlignment="1">
      <alignment horizontal="center" vertical="center" wrapText="1" shrinkToFit="1"/>
    </xf>
    <xf numFmtId="0" fontId="63" fillId="2" borderId="0" xfId="4" applyFont="1" applyFill="1" applyAlignment="1">
      <alignment vertical="center"/>
    </xf>
    <xf numFmtId="0" fontId="63" fillId="2" borderId="0" xfId="4" applyFont="1" applyFill="1" applyAlignment="1">
      <alignment vertical="center" wrapText="1"/>
    </xf>
    <xf numFmtId="166" fontId="53" fillId="2" borderId="0" xfId="1" applyNumberFormat="1" applyFont="1" applyFill="1" applyBorder="1" applyAlignment="1">
      <alignment horizontal="right" vertical="center"/>
    </xf>
    <xf numFmtId="169" fontId="58" fillId="2" borderId="0" xfId="4" applyNumberFormat="1" applyFont="1" applyFill="1" applyAlignment="1">
      <alignment vertical="center" shrinkToFit="1"/>
    </xf>
    <xf numFmtId="0" fontId="54" fillId="2" borderId="0" xfId="4" applyFont="1" applyFill="1" applyAlignment="1">
      <alignment vertical="center"/>
    </xf>
    <xf numFmtId="0" fontId="65" fillId="2" borderId="0" xfId="4" applyFont="1" applyFill="1" applyAlignment="1">
      <alignment horizontal="left" vertical="center"/>
    </xf>
    <xf numFmtId="0" fontId="66" fillId="2" borderId="0" xfId="4" applyFont="1" applyFill="1" applyAlignment="1">
      <alignment vertical="center"/>
    </xf>
    <xf numFmtId="0" fontId="66" fillId="2" borderId="0" xfId="4" applyFont="1" applyFill="1" applyAlignment="1">
      <alignment horizontal="centerContinuous" vertical="center"/>
    </xf>
    <xf numFmtId="0" fontId="67" fillId="2" borderId="0" xfId="3" applyFont="1" applyFill="1" applyAlignment="1">
      <alignment horizontal="centerContinuous" vertical="center" wrapText="1"/>
    </xf>
    <xf numFmtId="0" fontId="67" fillId="2" borderId="0" xfId="3" applyFont="1" applyFill="1" applyAlignment="1">
      <alignment horizontal="centerContinuous" vertical="center"/>
    </xf>
    <xf numFmtId="0" fontId="68" fillId="2" borderId="0" xfId="4" applyFont="1" applyFill="1" applyAlignment="1">
      <alignment horizontal="centerContinuous" vertical="center" shrinkToFit="1"/>
    </xf>
    <xf numFmtId="0" fontId="68" fillId="2" borderId="0" xfId="4" applyFont="1" applyFill="1" applyAlignment="1">
      <alignment horizontal="centerContinuous" vertical="center"/>
    </xf>
    <xf numFmtId="0" fontId="67" fillId="2" borderId="0" xfId="4" applyFont="1" applyFill="1" applyAlignment="1">
      <alignment horizontal="centerContinuous" vertical="center"/>
    </xf>
    <xf numFmtId="0" fontId="68" fillId="2" borderId="0" xfId="4" applyFont="1" applyFill="1" applyAlignment="1">
      <alignment vertical="center" wrapText="1"/>
    </xf>
    <xf numFmtId="0" fontId="68" fillId="2" borderId="0" xfId="4" applyFont="1" applyFill="1" applyAlignment="1">
      <alignment vertical="center" shrinkToFit="1"/>
    </xf>
    <xf numFmtId="0" fontId="70" fillId="0" borderId="0" xfId="4" applyFont="1" applyAlignment="1">
      <alignment horizontal="centerContinuous" vertical="center" wrapText="1" shrinkToFit="1"/>
    </xf>
    <xf numFmtId="0" fontId="68" fillId="2" borderId="0" xfId="4" applyFont="1" applyFill="1" applyAlignment="1">
      <alignment vertical="center"/>
    </xf>
    <xf numFmtId="0" fontId="67" fillId="2" borderId="0" xfId="4" applyFont="1" applyFill="1" applyAlignment="1">
      <alignment horizontal="center" vertical="center"/>
    </xf>
    <xf numFmtId="164" fontId="66" fillId="3" borderId="0" xfId="1" applyFont="1" applyFill="1" applyBorder="1" applyAlignment="1">
      <alignment horizontal="left" vertical="center" wrapText="1" shrinkToFit="1"/>
    </xf>
    <xf numFmtId="0" fontId="66" fillId="0" borderId="0" xfId="4" applyFont="1" applyAlignment="1">
      <alignment horizontal="left" vertical="center" wrapText="1" shrinkToFit="1"/>
    </xf>
    <xf numFmtId="0" fontId="72" fillId="3" borderId="0" xfId="4" applyFont="1" applyFill="1" applyAlignment="1">
      <alignment horizontal="center" vertical="center" wrapText="1" shrinkToFit="1"/>
    </xf>
    <xf numFmtId="168" fontId="73" fillId="0" borderId="0" xfId="1" applyNumberFormat="1" applyFont="1" applyFill="1" applyBorder="1" applyAlignment="1">
      <alignment horizontal="right" vertical="center" wrapText="1" shrinkToFit="1"/>
    </xf>
    <xf numFmtId="164" fontId="68" fillId="2" borderId="0" xfId="4" applyNumberFormat="1" applyFont="1" applyFill="1" applyAlignment="1">
      <alignment vertical="center"/>
    </xf>
    <xf numFmtId="0" fontId="72" fillId="3" borderId="10" xfId="4" applyFont="1" applyFill="1" applyBorder="1" applyAlignment="1">
      <alignment horizontal="center" vertical="center" wrapText="1" shrinkToFit="1"/>
    </xf>
    <xf numFmtId="10" fontId="68" fillId="2" borderId="0" xfId="4" applyNumberFormat="1" applyFont="1" applyFill="1" applyAlignment="1">
      <alignment vertical="center"/>
    </xf>
    <xf numFmtId="164" fontId="66" fillId="0" borderId="0" xfId="1" applyFont="1" applyFill="1" applyBorder="1" applyAlignment="1">
      <alignment horizontal="left" vertical="center" wrapText="1" indent="2" shrinkToFit="1"/>
    </xf>
    <xf numFmtId="166" fontId="66" fillId="0" borderId="0" xfId="1" applyNumberFormat="1" applyFont="1" applyFill="1" applyBorder="1" applyAlignment="1">
      <alignment horizontal="center" vertical="center" wrapText="1" shrinkToFit="1"/>
    </xf>
    <xf numFmtId="168" fontId="66" fillId="0" borderId="0" xfId="1" applyNumberFormat="1" applyFont="1" applyFill="1" applyBorder="1" applyAlignment="1">
      <alignment horizontal="center" vertical="center" wrapText="1" shrinkToFit="1"/>
    </xf>
    <xf numFmtId="164" fontId="68" fillId="2" borderId="0" xfId="4" applyNumberFormat="1" applyFont="1" applyFill="1" applyAlignment="1">
      <alignment horizontal="center" vertical="center"/>
    </xf>
    <xf numFmtId="167" fontId="66" fillId="0" borderId="0" xfId="2" applyNumberFormat="1" applyFont="1" applyFill="1" applyBorder="1" applyAlignment="1">
      <alignment horizontal="center" vertical="center" wrapText="1" shrinkToFit="1"/>
    </xf>
    <xf numFmtId="168" fontId="68" fillId="2" borderId="0" xfId="4" applyNumberFormat="1" applyFont="1" applyFill="1" applyAlignment="1">
      <alignment vertical="center"/>
    </xf>
    <xf numFmtId="164" fontId="66" fillId="7" borderId="0" xfId="1" applyFont="1" applyFill="1" applyBorder="1" applyAlignment="1">
      <alignment horizontal="left" vertical="center" wrapText="1" shrinkToFit="1"/>
    </xf>
    <xf numFmtId="166" fontId="66" fillId="7" borderId="0" xfId="1" applyNumberFormat="1" applyFont="1" applyFill="1" applyBorder="1" applyAlignment="1">
      <alignment horizontal="center" vertical="center" wrapText="1" shrinkToFit="1"/>
    </xf>
    <xf numFmtId="167" fontId="66" fillId="7" borderId="0" xfId="2" applyNumberFormat="1" applyFont="1" applyFill="1" applyBorder="1" applyAlignment="1">
      <alignment horizontal="center" vertical="center" wrapText="1" shrinkToFit="1"/>
    </xf>
    <xf numFmtId="0" fontId="66" fillId="0" borderId="0" xfId="4" applyFont="1" applyAlignment="1">
      <alignment vertical="center" wrapText="1" shrinkToFit="1"/>
    </xf>
    <xf numFmtId="164" fontId="67" fillId="3" borderId="7" xfId="1" applyFont="1" applyFill="1" applyBorder="1" applyAlignment="1">
      <alignment horizontal="left" vertical="center" wrapText="1" shrinkToFit="1"/>
    </xf>
    <xf numFmtId="164" fontId="67" fillId="3" borderId="7" xfId="1" applyFont="1" applyFill="1" applyBorder="1" applyAlignment="1">
      <alignment horizontal="center" vertical="center" wrapText="1" shrinkToFit="1"/>
    </xf>
    <xf numFmtId="167" fontId="67" fillId="3" borderId="7" xfId="2" applyNumberFormat="1" applyFont="1" applyFill="1" applyBorder="1" applyAlignment="1">
      <alignment horizontal="center" vertical="center" wrapText="1" shrinkToFit="1"/>
    </xf>
    <xf numFmtId="164" fontId="67" fillId="3" borderId="0" xfId="1" applyFont="1" applyFill="1" applyBorder="1" applyAlignment="1">
      <alignment horizontal="left" vertical="center" wrapText="1" shrinkToFit="1"/>
    </xf>
    <xf numFmtId="164" fontId="67" fillId="3" borderId="0" xfId="1" applyFont="1" applyFill="1" applyBorder="1" applyAlignment="1">
      <alignment horizontal="center" vertical="center" wrapText="1" shrinkToFit="1"/>
    </xf>
    <xf numFmtId="167" fontId="67" fillId="3" borderId="0" xfId="2" applyNumberFormat="1" applyFont="1" applyFill="1" applyBorder="1" applyAlignment="1">
      <alignment horizontal="center" vertical="center" wrapText="1" shrinkToFit="1"/>
    </xf>
    <xf numFmtId="164" fontId="68" fillId="0" borderId="0" xfId="4" applyNumberFormat="1" applyFont="1" applyAlignment="1">
      <alignment vertical="center"/>
    </xf>
    <xf numFmtId="168" fontId="68" fillId="0" borderId="0" xfId="4" applyNumberFormat="1" applyFont="1" applyAlignment="1">
      <alignment vertical="center"/>
    </xf>
    <xf numFmtId="0" fontId="66" fillId="0" borderId="0" xfId="4" applyFont="1" applyAlignment="1">
      <alignment vertical="center"/>
    </xf>
    <xf numFmtId="0" fontId="69" fillId="8" borderId="7" xfId="4" applyFont="1" applyFill="1" applyBorder="1" applyAlignment="1">
      <alignment vertical="center" shrinkToFit="1"/>
    </xf>
    <xf numFmtId="0" fontId="69" fillId="0" borderId="0" xfId="4" applyFont="1" applyAlignment="1">
      <alignment vertical="center" shrinkToFit="1"/>
    </xf>
    <xf numFmtId="164" fontId="44" fillId="0" borderId="0" xfId="1" applyFont="1" applyFill="1" applyBorder="1" applyAlignment="1">
      <alignment vertical="center" wrapText="1" shrinkToFit="1"/>
    </xf>
    <xf numFmtId="0" fontId="70" fillId="3" borderId="2" xfId="4" applyFont="1" applyFill="1" applyBorder="1" applyAlignment="1">
      <alignment horizontal="center" vertical="center" wrapText="1" shrinkToFit="1"/>
    </xf>
    <xf numFmtId="0" fontId="67" fillId="3" borderId="2" xfId="4" applyFont="1" applyFill="1" applyBorder="1" applyAlignment="1">
      <alignment horizontal="center" vertical="center" wrapText="1" shrinkToFit="1"/>
    </xf>
    <xf numFmtId="0" fontId="66" fillId="2" borderId="0" xfId="4" applyFont="1" applyFill="1" applyAlignment="1">
      <alignment horizontal="left" vertical="center" wrapText="1" indent="2"/>
    </xf>
    <xf numFmtId="165" fontId="66" fillId="2" borderId="0" xfId="1" applyNumberFormat="1" applyFont="1" applyFill="1" applyBorder="1" applyAlignment="1">
      <alignment horizontal="right" vertical="center" wrapText="1" indent="1"/>
    </xf>
    <xf numFmtId="167" fontId="66" fillId="2" borderId="0" xfId="2" applyNumberFormat="1" applyFont="1" applyFill="1" applyBorder="1" applyAlignment="1">
      <alignment horizontal="right" vertical="center" wrapText="1" indent="1"/>
    </xf>
    <xf numFmtId="0" fontId="66" fillId="7" borderId="0" xfId="4" applyFont="1" applyFill="1" applyAlignment="1">
      <alignment vertical="center" wrapText="1"/>
    </xf>
    <xf numFmtId="165" fontId="66" fillId="7" borderId="0" xfId="1" applyNumberFormat="1" applyFont="1" applyFill="1" applyBorder="1" applyAlignment="1">
      <alignment horizontal="right" vertical="center" wrapText="1" indent="1"/>
    </xf>
    <xf numFmtId="167" fontId="66" fillId="7" borderId="0" xfId="2" applyNumberFormat="1" applyFont="1" applyFill="1" applyBorder="1" applyAlignment="1">
      <alignment horizontal="right" vertical="center" wrapText="1" indent="1"/>
    </xf>
    <xf numFmtId="0" fontId="29" fillId="3" borderId="0" xfId="0" applyFont="1" applyFill="1" applyAlignment="1">
      <alignment vertical="center"/>
    </xf>
    <xf numFmtId="167" fontId="53" fillId="2" borderId="0" xfId="2" applyNumberFormat="1" applyFont="1" applyFill="1" applyBorder="1" applyAlignment="1">
      <alignment horizontal="right" wrapText="1" shrinkToFit="1"/>
    </xf>
    <xf numFmtId="0" fontId="11" fillId="0" borderId="0" xfId="0" applyFont="1" applyAlignment="1">
      <alignment vertical="center"/>
    </xf>
    <xf numFmtId="0" fontId="55" fillId="2" borderId="0" xfId="4" applyFont="1" applyFill="1" applyAlignment="1">
      <alignment vertical="center" wrapText="1" shrinkToFit="1"/>
    </xf>
    <xf numFmtId="165" fontId="56" fillId="2" borderId="0" xfId="1" applyNumberFormat="1" applyFont="1" applyFill="1" applyBorder="1" applyAlignment="1">
      <alignment horizontal="right" vertical="center" wrapText="1" shrinkToFit="1"/>
    </xf>
    <xf numFmtId="165" fontId="54" fillId="2" borderId="0" xfId="1" applyNumberFormat="1" applyFont="1" applyFill="1" applyBorder="1" applyAlignment="1">
      <alignment horizontal="right" vertical="center" wrapText="1" shrinkToFit="1"/>
    </xf>
    <xf numFmtId="166" fontId="56" fillId="2" borderId="0" xfId="1" applyNumberFormat="1" applyFont="1" applyFill="1" applyBorder="1" applyAlignment="1">
      <alignment horizontal="right" vertical="center" wrapText="1" shrinkToFit="1"/>
    </xf>
    <xf numFmtId="167" fontId="54" fillId="2" borderId="0" xfId="2" applyNumberFormat="1" applyFont="1" applyFill="1" applyBorder="1" applyAlignment="1">
      <alignment horizontal="right" vertical="center" wrapText="1" shrinkToFit="1"/>
    </xf>
    <xf numFmtId="0" fontId="53" fillId="3" borderId="0" xfId="0" applyFont="1" applyFill="1" applyAlignment="1">
      <alignment vertical="center" wrapText="1" shrinkToFit="1"/>
    </xf>
    <xf numFmtId="0" fontId="75" fillId="2" borderId="0" xfId="9" applyFont="1" applyFill="1" applyAlignment="1">
      <alignment horizontal="left"/>
    </xf>
    <xf numFmtId="0" fontId="57" fillId="0" borderId="0" xfId="0" applyFont="1" applyAlignment="1">
      <alignment horizontal="left" vertical="center"/>
    </xf>
    <xf numFmtId="0" fontId="75" fillId="2" borderId="0" xfId="0" applyFont="1" applyFill="1" applyAlignment="1">
      <alignment horizontal="left"/>
    </xf>
    <xf numFmtId="0" fontId="75" fillId="2" borderId="0" xfId="0" applyFont="1" applyFill="1" applyAlignment="1">
      <alignment horizontal="left" vertical="center" wrapText="1"/>
    </xf>
    <xf numFmtId="0" fontId="75" fillId="2" borderId="0" xfId="9" applyFont="1" applyFill="1" applyAlignment="1">
      <alignment horizontal="left" vertical="center"/>
    </xf>
    <xf numFmtId="0" fontId="75" fillId="0" borderId="0" xfId="9" applyFont="1" applyAlignment="1">
      <alignment horizontal="left" vertical="center"/>
    </xf>
    <xf numFmtId="0" fontId="57" fillId="0" borderId="0" xfId="0" applyFont="1" applyAlignment="1">
      <alignment horizontal="left" vertical="center" wrapText="1"/>
    </xf>
    <xf numFmtId="0" fontId="11" fillId="3" borderId="0" xfId="0" applyFont="1" applyFill="1"/>
    <xf numFmtId="0" fontId="75" fillId="2" borderId="0" xfId="10" applyFont="1" applyFill="1"/>
    <xf numFmtId="0" fontId="2" fillId="0" borderId="0" xfId="0" applyFont="1" applyAlignment="1">
      <alignment horizontal="center"/>
    </xf>
    <xf numFmtId="0" fontId="75" fillId="2" borderId="0" xfId="10" applyFont="1" applyFill="1" applyAlignment="1">
      <alignment vertical="center"/>
    </xf>
    <xf numFmtId="0" fontId="75" fillId="0" borderId="0" xfId="9" applyFont="1" applyAlignment="1">
      <alignment vertical="center"/>
    </xf>
    <xf numFmtId="165" fontId="67" fillId="3" borderId="7" xfId="1" applyNumberFormat="1" applyFont="1" applyFill="1" applyBorder="1" applyAlignment="1">
      <alignment horizontal="left" vertical="center" wrapText="1" shrinkToFit="1"/>
    </xf>
    <xf numFmtId="0" fontId="66" fillId="7" borderId="0" xfId="4" applyFont="1" applyFill="1" applyAlignment="1">
      <alignment horizontal="left" vertical="center" wrapText="1"/>
    </xf>
    <xf numFmtId="0" fontId="36" fillId="0" borderId="0" xfId="0" applyFont="1" applyAlignment="1">
      <alignment vertical="center"/>
    </xf>
    <xf numFmtId="0" fontId="51" fillId="3" borderId="0" xfId="4" applyFont="1" applyFill="1" applyAlignment="1">
      <alignment vertical="center"/>
    </xf>
    <xf numFmtId="0" fontId="16" fillId="3" borderId="0" xfId="0" applyFont="1" applyFill="1" applyAlignment="1">
      <alignment horizontal="left" vertical="center" wrapText="1"/>
    </xf>
    <xf numFmtId="167" fontId="53" fillId="3" borderId="0" xfId="2" applyNumberFormat="1" applyFont="1" applyFill="1" applyBorder="1" applyAlignment="1">
      <alignment horizontal="right" wrapText="1" shrinkToFit="1"/>
    </xf>
    <xf numFmtId="0" fontId="16" fillId="2" borderId="0" xfId="0" applyFont="1" applyFill="1" applyAlignment="1">
      <alignment vertical="center" wrapText="1"/>
    </xf>
    <xf numFmtId="166" fontId="16" fillId="2" borderId="0" xfId="1" applyNumberFormat="1" applyFont="1" applyFill="1" applyBorder="1" applyAlignment="1">
      <alignment horizontal="right" vertical="center" wrapText="1" shrinkToFit="1"/>
    </xf>
    <xf numFmtId="0" fontId="54" fillId="3" borderId="0" xfId="0" applyFont="1" applyFill="1" applyAlignment="1">
      <alignment horizontal="left" vertical="center" wrapText="1"/>
    </xf>
    <xf numFmtId="0" fontId="32" fillId="0" borderId="0" xfId="4" applyFont="1" applyAlignment="1">
      <alignment horizontal="centerContinuous" vertical="center" wrapText="1" shrinkToFit="1"/>
    </xf>
    <xf numFmtId="0" fontId="62" fillId="0" borderId="0" xfId="4" applyFont="1" applyAlignment="1">
      <alignment horizontal="right" vertical="center" wrapText="1" shrinkToFit="1"/>
    </xf>
    <xf numFmtId="44" fontId="36" fillId="0" borderId="0" xfId="0" applyNumberFormat="1" applyFont="1"/>
    <xf numFmtId="0" fontId="86" fillId="0" borderId="0" xfId="0" applyFont="1" applyAlignment="1">
      <alignment vertical="center" wrapText="1"/>
    </xf>
    <xf numFmtId="0" fontId="51" fillId="2" borderId="0" xfId="4" applyFont="1" applyFill="1" applyAlignment="1">
      <alignment vertical="center" wrapText="1"/>
    </xf>
    <xf numFmtId="0" fontId="51" fillId="2" borderId="0" xfId="4" applyFont="1" applyFill="1" applyAlignment="1">
      <alignment vertical="center" shrinkToFit="1"/>
    </xf>
    <xf numFmtId="0" fontId="51" fillId="2" borderId="0" xfId="4" applyFont="1" applyFill="1" applyAlignment="1">
      <alignment horizontal="left" vertical="center" shrinkToFit="1"/>
    </xf>
    <xf numFmtId="0" fontId="87" fillId="2" borderId="0" xfId="4" applyFont="1" applyFill="1" applyAlignment="1">
      <alignment horizontal="center" vertical="center" wrapText="1"/>
    </xf>
    <xf numFmtId="0" fontId="85" fillId="8" borderId="0" xfId="0" applyFont="1" applyFill="1" applyAlignment="1">
      <alignment vertical="center"/>
    </xf>
    <xf numFmtId="0" fontId="85" fillId="0" borderId="0" xfId="0" applyFont="1" applyAlignment="1">
      <alignment vertical="center" wrapText="1"/>
    </xf>
    <xf numFmtId="0" fontId="85" fillId="0" borderId="0" xfId="4" applyFont="1" applyAlignment="1">
      <alignment vertical="center" wrapText="1"/>
    </xf>
    <xf numFmtId="0" fontId="88" fillId="0" borderId="0" xfId="4" applyFont="1" applyAlignment="1">
      <alignment horizontal="right" wrapText="1" shrinkToFit="1"/>
    </xf>
    <xf numFmtId="9" fontId="51" fillId="0" borderId="0" xfId="2" applyFont="1" applyFill="1" applyBorder="1" applyAlignment="1">
      <alignment horizontal="right" wrapText="1" shrinkToFit="1"/>
    </xf>
    <xf numFmtId="0" fontId="88" fillId="3" borderId="0" xfId="4" applyFont="1" applyFill="1" applyAlignment="1">
      <alignment horizontal="right" wrapText="1" shrinkToFit="1"/>
    </xf>
    <xf numFmtId="0" fontId="51" fillId="3" borderId="0" xfId="4" applyFont="1" applyFill="1" applyAlignment="1">
      <alignment horizontal="left" wrapText="1" shrinkToFit="1"/>
    </xf>
    <xf numFmtId="0" fontId="51" fillId="2" borderId="0" xfId="0" applyFont="1" applyFill="1" applyAlignment="1">
      <alignment vertical="center"/>
    </xf>
    <xf numFmtId="0" fontId="51" fillId="2" borderId="0" xfId="0" applyFont="1" applyFill="1" applyAlignment="1">
      <alignment vertical="center" wrapText="1"/>
    </xf>
    <xf numFmtId="0" fontId="51" fillId="2" borderId="0" xfId="0" applyFont="1" applyFill="1" applyAlignment="1">
      <alignment horizontal="center" vertical="center" shrinkToFit="1"/>
    </xf>
    <xf numFmtId="0" fontId="87" fillId="2" borderId="0" xfId="0" applyFont="1" applyFill="1" applyAlignment="1">
      <alignment horizontal="center" vertical="center" wrapText="1"/>
    </xf>
    <xf numFmtId="0" fontId="51" fillId="2" borderId="0" xfId="0" applyFont="1" applyFill="1" applyAlignment="1">
      <alignment vertical="center" shrinkToFit="1"/>
    </xf>
    <xf numFmtId="0" fontId="51" fillId="0" borderId="0" xfId="4" applyFont="1" applyAlignment="1">
      <alignment horizontal="left" vertical="center" wrapText="1" shrinkToFit="1"/>
    </xf>
    <xf numFmtId="165" fontId="51" fillId="2" borderId="0" xfId="1" applyNumberFormat="1" applyFont="1" applyFill="1" applyBorder="1" applyAlignment="1">
      <alignment vertical="center"/>
    </xf>
    <xf numFmtId="165" fontId="87" fillId="2" borderId="0" xfId="1" applyNumberFormat="1" applyFont="1" applyFill="1" applyBorder="1" applyAlignment="1">
      <alignment vertical="center"/>
    </xf>
    <xf numFmtId="167" fontId="51" fillId="3" borderId="0" xfId="2" applyNumberFormat="1" applyFont="1" applyFill="1" applyBorder="1" applyAlignment="1">
      <alignment horizontal="left" wrapText="1" shrinkToFit="1"/>
    </xf>
    <xf numFmtId="167" fontId="51" fillId="3" borderId="0" xfId="2" applyNumberFormat="1" applyFont="1" applyFill="1" applyBorder="1" applyAlignment="1">
      <alignment horizontal="center" wrapText="1" shrinkToFit="1"/>
    </xf>
    <xf numFmtId="0" fontId="91" fillId="2" borderId="0" xfId="0" applyFont="1" applyFill="1" applyAlignment="1">
      <alignment vertical="center"/>
    </xf>
    <xf numFmtId="0" fontId="92" fillId="2" borderId="0" xfId="0" applyFont="1" applyFill="1" applyAlignment="1">
      <alignment vertical="center" shrinkToFit="1"/>
    </xf>
    <xf numFmtId="0" fontId="93" fillId="2" borderId="0" xfId="0" applyFont="1" applyFill="1" applyAlignment="1">
      <alignment vertical="center" shrinkToFit="1"/>
    </xf>
    <xf numFmtId="0" fontId="93" fillId="2" borderId="0" xfId="0" applyFont="1" applyFill="1" applyAlignment="1">
      <alignment vertical="center" wrapText="1"/>
    </xf>
    <xf numFmtId="0" fontId="93" fillId="2" borderId="0" xfId="0" applyFont="1" applyFill="1" applyAlignment="1">
      <alignment vertical="center"/>
    </xf>
    <xf numFmtId="0" fontId="94" fillId="2" borderId="0" xfId="0" applyFont="1" applyFill="1" applyAlignment="1">
      <alignment horizontal="right" vertical="center" shrinkToFit="1"/>
    </xf>
    <xf numFmtId="0" fontId="96" fillId="0" borderId="0" xfId="0" applyFont="1" applyAlignment="1">
      <alignment vertical="center"/>
    </xf>
    <xf numFmtId="0" fontId="51" fillId="3" borderId="0" xfId="4" applyFont="1" applyFill="1" applyAlignment="1">
      <alignment vertical="center" shrinkToFit="1"/>
    </xf>
    <xf numFmtId="0" fontId="51" fillId="3" borderId="0" xfId="4" applyFont="1" applyFill="1" applyAlignment="1">
      <alignment vertical="center" wrapText="1"/>
    </xf>
    <xf numFmtId="10" fontId="96" fillId="0" borderId="0" xfId="0" applyNumberFormat="1" applyFont="1" applyAlignment="1">
      <alignment horizontal="center" vertical="center"/>
    </xf>
    <xf numFmtId="0" fontId="99" fillId="2" borderId="0" xfId="0" applyFont="1" applyFill="1" applyAlignment="1">
      <alignment vertical="center" wrapText="1"/>
    </xf>
    <xf numFmtId="0" fontId="100" fillId="2" borderId="0" xfId="1" applyNumberFormat="1" applyFont="1" applyFill="1" applyAlignment="1">
      <alignment horizontal="right" vertical="center" wrapText="1" shrinkToFit="1"/>
    </xf>
    <xf numFmtId="0" fontId="87" fillId="0" borderId="5" xfId="0" applyFont="1" applyBorder="1" applyAlignment="1">
      <alignment vertical="center" wrapText="1"/>
    </xf>
    <xf numFmtId="0" fontId="99" fillId="0" borderId="5" xfId="0" applyFont="1" applyBorder="1" applyAlignment="1">
      <alignment vertical="center" wrapText="1"/>
    </xf>
    <xf numFmtId="167" fontId="87" fillId="0" borderId="5" xfId="2" applyNumberFormat="1" applyFont="1" applyFill="1" applyBorder="1" applyAlignment="1">
      <alignment vertical="center" wrapText="1"/>
    </xf>
    <xf numFmtId="167" fontId="51" fillId="2" borderId="0" xfId="2" applyNumberFormat="1" applyFont="1" applyFill="1" applyAlignment="1">
      <alignment vertical="center" shrinkToFit="1"/>
    </xf>
    <xf numFmtId="165" fontId="51" fillId="2" borderId="0" xfId="4" applyNumberFormat="1" applyFont="1" applyFill="1" applyAlignment="1">
      <alignment horizontal="left" vertical="center" shrinkToFit="1"/>
    </xf>
    <xf numFmtId="170" fontId="51" fillId="2" borderId="0" xfId="4" applyNumberFormat="1" applyFont="1" applyFill="1" applyAlignment="1">
      <alignment vertical="center" shrinkToFit="1"/>
    </xf>
    <xf numFmtId="165" fontId="51" fillId="0" borderId="0" xfId="1" applyNumberFormat="1" applyFont="1" applyFill="1" applyAlignment="1">
      <alignment horizontal="left" vertical="center" shrinkToFit="1"/>
    </xf>
    <xf numFmtId="170" fontId="51" fillId="0" borderId="0" xfId="4" applyNumberFormat="1" applyFont="1" applyAlignment="1">
      <alignment horizontal="left" vertical="center" shrinkToFit="1"/>
    </xf>
    <xf numFmtId="0" fontId="51" fillId="0" borderId="0" xfId="4" applyFont="1" applyAlignment="1">
      <alignment horizontal="left" vertical="center" shrinkToFit="1"/>
    </xf>
    <xf numFmtId="165" fontId="51" fillId="0" borderId="0" xfId="1" applyNumberFormat="1" applyFont="1" applyFill="1" applyAlignment="1">
      <alignment vertical="center" shrinkToFit="1"/>
    </xf>
    <xf numFmtId="165" fontId="51" fillId="2" borderId="0" xfId="1" applyNumberFormat="1" applyFont="1" applyFill="1" applyAlignment="1">
      <alignment vertical="center" shrinkToFit="1"/>
    </xf>
    <xf numFmtId="165" fontId="51" fillId="0" borderId="0" xfId="1" applyNumberFormat="1" applyFont="1" applyFill="1" applyBorder="1" applyAlignment="1">
      <alignment horizontal="right" wrapText="1" shrinkToFit="1"/>
    </xf>
    <xf numFmtId="165" fontId="51" fillId="3" borderId="0" xfId="1" applyNumberFormat="1" applyFont="1" applyFill="1" applyBorder="1" applyAlignment="1">
      <alignment horizontal="right" wrapText="1" shrinkToFit="1"/>
    </xf>
    <xf numFmtId="0" fontId="101" fillId="2" borderId="0" xfId="4" applyFont="1" applyFill="1" applyAlignment="1">
      <alignment vertical="center" wrapText="1"/>
    </xf>
    <xf numFmtId="0" fontId="101" fillId="2" borderId="0" xfId="4" applyFont="1" applyFill="1" applyAlignment="1">
      <alignment vertical="center" shrinkToFit="1"/>
    </xf>
    <xf numFmtId="0" fontId="86" fillId="2" borderId="0" xfId="4" applyFont="1" applyFill="1" applyAlignment="1">
      <alignment horizontal="center" vertical="center"/>
    </xf>
    <xf numFmtId="164" fontId="51" fillId="3" borderId="0" xfId="1" applyFont="1" applyFill="1" applyBorder="1" applyAlignment="1">
      <alignment horizontal="left" vertical="center" wrapText="1" shrinkToFit="1"/>
    </xf>
    <xf numFmtId="0" fontId="100" fillId="3" borderId="0" xfId="4" applyFont="1" applyFill="1" applyAlignment="1">
      <alignment horizontal="center" vertical="center" wrapText="1" shrinkToFit="1"/>
    </xf>
    <xf numFmtId="0" fontId="101" fillId="2" borderId="0" xfId="4" applyFont="1" applyFill="1" applyAlignment="1">
      <alignment vertical="center"/>
    </xf>
    <xf numFmtId="164" fontId="51" fillId="0" borderId="0" xfId="1" applyFont="1" applyFill="1" applyBorder="1" applyAlignment="1">
      <alignment horizontal="left" vertical="center" wrapText="1" indent="2" shrinkToFit="1"/>
    </xf>
    <xf numFmtId="0" fontId="51" fillId="0" borderId="0" xfId="4" applyFont="1" applyAlignment="1">
      <alignment vertical="center" wrapText="1" shrinkToFit="1"/>
    </xf>
    <xf numFmtId="0" fontId="51" fillId="0" borderId="0" xfId="4" applyFont="1" applyAlignment="1">
      <alignment vertical="center"/>
    </xf>
    <xf numFmtId="165" fontId="51" fillId="2" borderId="0" xfId="1" applyNumberFormat="1" applyFont="1" applyFill="1" applyBorder="1" applyAlignment="1">
      <alignment horizontal="right" vertical="center" wrapText="1" indent="1"/>
    </xf>
    <xf numFmtId="0" fontId="51" fillId="2" borderId="0" xfId="4" applyFont="1" applyFill="1" applyAlignment="1">
      <alignment horizontal="left" vertical="center" wrapText="1" indent="2"/>
    </xf>
    <xf numFmtId="0" fontId="103" fillId="0" borderId="0" xfId="0" applyFont="1"/>
    <xf numFmtId="0" fontId="43" fillId="2" borderId="0" xfId="4" applyFont="1" applyFill="1" applyAlignment="1">
      <alignment vertical="center" wrapText="1"/>
    </xf>
    <xf numFmtId="165" fontId="53" fillId="3" borderId="0" xfId="1" applyNumberFormat="1" applyFont="1" applyFill="1" applyBorder="1" applyAlignment="1">
      <alignment horizontal="right" wrapText="1" shrinkToFit="1"/>
    </xf>
    <xf numFmtId="167" fontId="51" fillId="2" borderId="0" xfId="2" applyNumberFormat="1" applyFont="1" applyFill="1" applyBorder="1" applyAlignment="1">
      <alignment horizontal="center" vertical="center" wrapText="1"/>
    </xf>
    <xf numFmtId="173" fontId="36" fillId="0" borderId="0" xfId="0" applyNumberFormat="1" applyFont="1"/>
    <xf numFmtId="173" fontId="39" fillId="0" borderId="0" xfId="2" applyNumberFormat="1" applyFont="1" applyBorder="1" applyAlignment="1">
      <alignment horizontal="center"/>
    </xf>
    <xf numFmtId="173" fontId="42" fillId="0" borderId="0" xfId="2" applyNumberFormat="1" applyFont="1" applyFill="1" applyBorder="1" applyAlignment="1">
      <alignment horizontal="center" vertical="center" wrapText="1"/>
    </xf>
    <xf numFmtId="173" fontId="39" fillId="0" borderId="0" xfId="2" applyNumberFormat="1" applyFont="1" applyFill="1" applyBorder="1" applyAlignment="1">
      <alignment horizontal="center"/>
    </xf>
    <xf numFmtId="173" fontId="39" fillId="0" borderId="0" xfId="11" applyNumberFormat="1" applyFont="1" applyBorder="1" applyAlignment="1">
      <alignment horizontal="center"/>
    </xf>
    <xf numFmtId="165" fontId="89" fillId="0" borderId="0" xfId="1" applyNumberFormat="1" applyFont="1" applyFill="1" applyBorder="1" applyAlignment="1">
      <alignment horizontal="right" wrapText="1"/>
    </xf>
    <xf numFmtId="9" fontId="88" fillId="0" borderId="0" xfId="2" applyFont="1" applyFill="1" applyBorder="1" applyAlignment="1">
      <alignment horizontal="right" wrapText="1"/>
    </xf>
    <xf numFmtId="0" fontId="51" fillId="0" borderId="0" xfId="4" applyFont="1" applyAlignment="1">
      <alignment vertical="center" wrapText="1"/>
    </xf>
    <xf numFmtId="0" fontId="51" fillId="0" borderId="0" xfId="4" applyFont="1" applyAlignment="1">
      <alignment vertical="center" shrinkToFit="1"/>
    </xf>
    <xf numFmtId="0" fontId="89" fillId="0" borderId="0" xfId="4" applyFont="1" applyAlignment="1">
      <alignment wrapText="1"/>
    </xf>
    <xf numFmtId="9" fontId="51" fillId="3" borderId="0" xfId="11" applyFont="1" applyFill="1" applyBorder="1" applyAlignment="1">
      <alignment horizontal="right" wrapText="1" shrinkToFit="1"/>
    </xf>
    <xf numFmtId="0" fontId="10" fillId="3" borderId="0" xfId="0" applyFont="1" applyFill="1" applyAlignment="1">
      <alignment vertical="center" wrapText="1" shrinkToFit="1"/>
    </xf>
    <xf numFmtId="166" fontId="53" fillId="3" borderId="0" xfId="1" applyNumberFormat="1" applyFont="1" applyFill="1" applyBorder="1" applyAlignment="1">
      <alignment horizontal="right" wrapText="1" shrinkToFit="1"/>
    </xf>
    <xf numFmtId="164" fontId="53" fillId="3" borderId="0" xfId="1" applyFont="1" applyFill="1" applyBorder="1" applyAlignment="1">
      <alignment horizontal="right" wrapText="1" shrinkToFit="1"/>
    </xf>
    <xf numFmtId="167" fontId="53" fillId="3" borderId="1" xfId="2" applyNumberFormat="1" applyFont="1" applyFill="1" applyBorder="1" applyAlignment="1">
      <alignment horizontal="right" wrapText="1" shrinkToFit="1"/>
    </xf>
    <xf numFmtId="9" fontId="53" fillId="3" borderId="0" xfId="2" applyFont="1" applyFill="1" applyBorder="1" applyAlignment="1">
      <alignment horizontal="right" wrapText="1" shrinkToFit="1"/>
    </xf>
    <xf numFmtId="165" fontId="53" fillId="3" borderId="1" xfId="1" applyNumberFormat="1" applyFont="1" applyFill="1" applyBorder="1" applyAlignment="1">
      <alignment horizontal="right" wrapText="1" shrinkToFit="1"/>
    </xf>
    <xf numFmtId="0" fontId="16" fillId="3" borderId="0" xfId="0" quotePrefix="1" applyFont="1" applyFill="1" applyAlignment="1">
      <alignment horizontal="left" vertical="center"/>
    </xf>
    <xf numFmtId="0" fontId="16" fillId="3" borderId="7" xfId="0" applyFont="1" applyFill="1" applyBorder="1" applyAlignment="1">
      <alignment vertical="center" wrapText="1" shrinkToFit="1"/>
    </xf>
    <xf numFmtId="167" fontId="53" fillId="3" borderId="0" xfId="2" applyNumberFormat="1" applyFont="1" applyFill="1" applyBorder="1" applyAlignment="1">
      <alignment horizontal="center" vertical="center" wrapText="1" shrinkToFit="1"/>
    </xf>
    <xf numFmtId="0" fontId="106" fillId="0" borderId="0" xfId="0" applyFont="1"/>
    <xf numFmtId="0" fontId="1" fillId="0" borderId="0" xfId="0" applyFont="1"/>
    <xf numFmtId="0" fontId="1" fillId="0" borderId="7" xfId="0" applyFont="1" applyBorder="1"/>
    <xf numFmtId="0" fontId="41" fillId="2" borderId="7" xfId="0" applyFont="1" applyFill="1" applyBorder="1" applyAlignment="1">
      <alignment horizontal="center" vertical="center" wrapText="1" shrinkToFit="1"/>
    </xf>
    <xf numFmtId="0" fontId="41" fillId="2" borderId="0" xfId="0" applyFont="1" applyFill="1" applyAlignment="1">
      <alignment horizontal="center" vertical="center" wrapText="1" shrinkToFit="1"/>
    </xf>
    <xf numFmtId="0" fontId="42" fillId="3" borderId="0" xfId="0" applyFont="1" applyFill="1" applyAlignment="1">
      <alignment horizontal="left" vertical="center" wrapText="1"/>
    </xf>
    <xf numFmtId="0" fontId="36" fillId="3" borderId="0" xfId="0" applyFont="1" applyFill="1"/>
    <xf numFmtId="0" fontId="39" fillId="0" borderId="13" xfId="0" applyFont="1" applyBorder="1"/>
    <xf numFmtId="173" fontId="39" fillId="0" borderId="13" xfId="11" applyNumberFormat="1" applyFont="1" applyBorder="1" applyAlignment="1">
      <alignment horizontal="center"/>
    </xf>
    <xf numFmtId="173" fontId="39" fillId="0" borderId="14" xfId="11" applyNumberFormat="1" applyFont="1" applyBorder="1" applyAlignment="1">
      <alignment horizontal="center"/>
    </xf>
    <xf numFmtId="0" fontId="39" fillId="0" borderId="14" xfId="0" applyFont="1" applyBorder="1"/>
    <xf numFmtId="0" fontId="39" fillId="0" borderId="7" xfId="0" applyFont="1" applyBorder="1" applyAlignment="1">
      <alignment horizontal="center" vertical="center"/>
    </xf>
    <xf numFmtId="0" fontId="39" fillId="0" borderId="15" xfId="0" applyFont="1" applyBorder="1"/>
    <xf numFmtId="173" fontId="39" fillId="0" borderId="15" xfId="2" applyNumberFormat="1" applyFont="1" applyBorder="1" applyAlignment="1">
      <alignment horizontal="center"/>
    </xf>
    <xf numFmtId="0" fontId="42" fillId="3" borderId="12" xfId="0" applyFont="1" applyFill="1" applyBorder="1" applyAlignment="1">
      <alignment horizontal="left" vertical="center" wrapText="1"/>
    </xf>
    <xf numFmtId="173" fontId="36" fillId="3" borderId="0" xfId="0" applyNumberFormat="1" applyFont="1" applyFill="1"/>
    <xf numFmtId="173" fontId="39" fillId="0" borderId="14" xfId="2" applyNumberFormat="1" applyFont="1" applyBorder="1" applyAlignment="1">
      <alignment horizontal="center"/>
    </xf>
    <xf numFmtId="0" fontId="39" fillId="0" borderId="16" xfId="0" applyFont="1" applyBorder="1"/>
    <xf numFmtId="173" fontId="36" fillId="0" borderId="17" xfId="0" applyNumberFormat="1" applyFont="1" applyBorder="1"/>
    <xf numFmtId="173" fontId="39" fillId="0" borderId="17" xfId="2" applyNumberFormat="1" applyFont="1" applyBorder="1" applyAlignment="1">
      <alignment horizontal="center"/>
    </xf>
    <xf numFmtId="173" fontId="39" fillId="0" borderId="16" xfId="2" applyNumberFormat="1" applyFont="1" applyBorder="1" applyAlignment="1">
      <alignment horizontal="center"/>
    </xf>
    <xf numFmtId="0" fontId="36" fillId="0" borderId="19" xfId="0" applyFont="1" applyBorder="1"/>
    <xf numFmtId="0" fontId="43" fillId="3" borderId="0" xfId="4" applyFont="1" applyFill="1" applyAlignment="1">
      <alignment vertical="center" shrinkToFit="1"/>
    </xf>
    <xf numFmtId="3" fontId="48" fillId="9" borderId="0" xfId="0" applyNumberFormat="1" applyFont="1" applyFill="1" applyAlignment="1">
      <alignment horizontal="center"/>
    </xf>
    <xf numFmtId="173" fontId="48" fillId="9" borderId="0" xfId="0" applyNumberFormat="1" applyFont="1" applyFill="1" applyAlignment="1">
      <alignment horizontal="center"/>
    </xf>
    <xf numFmtId="173" fontId="47" fillId="3" borderId="0" xfId="4" applyNumberFormat="1" applyFont="1" applyFill="1" applyAlignment="1">
      <alignment horizontal="right" vertical="center" wrapText="1" shrinkToFit="1"/>
    </xf>
    <xf numFmtId="0" fontId="36" fillId="3" borderId="0" xfId="4" applyFont="1" applyFill="1" applyAlignment="1">
      <alignment horizontal="left" vertical="center" wrapText="1" shrinkToFit="1"/>
    </xf>
    <xf numFmtId="173" fontId="36" fillId="3" borderId="0" xfId="2" applyNumberFormat="1" applyFont="1" applyFill="1" applyBorder="1" applyAlignment="1">
      <alignment horizontal="right" vertical="center" wrapText="1" shrinkToFit="1"/>
    </xf>
    <xf numFmtId="3" fontId="48" fillId="3" borderId="13" xfId="0" applyNumberFormat="1" applyFont="1" applyFill="1" applyBorder="1" applyAlignment="1">
      <alignment horizontal="center"/>
    </xf>
    <xf numFmtId="173" fontId="48" fillId="3" borderId="13" xfId="0" applyNumberFormat="1" applyFont="1" applyFill="1" applyBorder="1" applyAlignment="1">
      <alignment horizontal="center"/>
    </xf>
    <xf numFmtId="173" fontId="48" fillId="9" borderId="13" xfId="0" applyNumberFormat="1" applyFont="1" applyFill="1" applyBorder="1" applyAlignment="1">
      <alignment horizontal="center"/>
    </xf>
    <xf numFmtId="173" fontId="48" fillId="3" borderId="14" xfId="0" applyNumberFormat="1" applyFont="1" applyFill="1" applyBorder="1" applyAlignment="1">
      <alignment horizontal="center"/>
    </xf>
    <xf numFmtId="3" fontId="48" fillId="3" borderId="14" xfId="0" applyNumberFormat="1" applyFont="1" applyFill="1" applyBorder="1" applyAlignment="1">
      <alignment horizontal="center"/>
    </xf>
    <xf numFmtId="0" fontId="36" fillId="3" borderId="14" xfId="4" applyFont="1" applyFill="1" applyBorder="1" applyAlignment="1">
      <alignment vertical="center"/>
    </xf>
    <xf numFmtId="3" fontId="48" fillId="9" borderId="14" xfId="0" applyNumberFormat="1" applyFont="1" applyFill="1" applyBorder="1" applyAlignment="1">
      <alignment horizontal="center"/>
    </xf>
    <xf numFmtId="173" fontId="48" fillId="9" borderId="14" xfId="0" applyNumberFormat="1" applyFont="1" applyFill="1" applyBorder="1" applyAlignment="1">
      <alignment horizontal="center"/>
    </xf>
    <xf numFmtId="3" fontId="48" fillId="9" borderId="20" xfId="0" applyNumberFormat="1" applyFont="1" applyFill="1" applyBorder="1" applyAlignment="1">
      <alignment horizontal="center"/>
    </xf>
    <xf numFmtId="0" fontId="45" fillId="3" borderId="21" xfId="4" applyFont="1" applyFill="1" applyBorder="1" applyAlignment="1">
      <alignment horizontal="center" vertical="center" wrapText="1" shrinkToFit="1"/>
    </xf>
    <xf numFmtId="0" fontId="46" fillId="3" borderId="21" xfId="4" applyFont="1" applyFill="1" applyBorder="1" applyAlignment="1">
      <alignment horizontal="center" vertical="center" wrapText="1" shrinkToFit="1"/>
    </xf>
    <xf numFmtId="0" fontId="46" fillId="3" borderId="0" xfId="4" applyFont="1" applyFill="1" applyAlignment="1">
      <alignment horizontal="center" vertical="center" wrapText="1" shrinkToFit="1"/>
    </xf>
    <xf numFmtId="173" fontId="48" fillId="9" borderId="22" xfId="0" applyNumberFormat="1" applyFont="1" applyFill="1" applyBorder="1" applyAlignment="1">
      <alignment horizontal="center"/>
    </xf>
    <xf numFmtId="0" fontId="108" fillId="3" borderId="21" xfId="4" applyFont="1" applyFill="1" applyBorder="1" applyAlignment="1">
      <alignment horizontal="center" vertical="center" wrapText="1" shrinkToFit="1"/>
    </xf>
    <xf numFmtId="0" fontId="51" fillId="3" borderId="23" xfId="4" applyFont="1" applyFill="1" applyBorder="1" applyAlignment="1">
      <alignment horizontal="left" wrapText="1" shrinkToFit="1"/>
    </xf>
    <xf numFmtId="9" fontId="51" fillId="3" borderId="23" xfId="11" applyFont="1" applyFill="1" applyBorder="1" applyAlignment="1">
      <alignment horizontal="right" wrapText="1" shrinkToFit="1"/>
    </xf>
    <xf numFmtId="165" fontId="51" fillId="3" borderId="23" xfId="1" applyNumberFormat="1" applyFont="1" applyFill="1" applyBorder="1" applyAlignment="1">
      <alignment horizontal="right" wrapText="1" shrinkToFit="1"/>
    </xf>
    <xf numFmtId="165" fontId="51" fillId="3" borderId="24" xfId="1" applyNumberFormat="1" applyFont="1" applyFill="1" applyBorder="1" applyAlignment="1">
      <alignment horizontal="right" wrapText="1" shrinkToFit="1"/>
    </xf>
    <xf numFmtId="0" fontId="51" fillId="2" borderId="19" xfId="4" applyFont="1" applyFill="1" applyBorder="1" applyAlignment="1">
      <alignment vertical="center"/>
    </xf>
    <xf numFmtId="0" fontId="51" fillId="2" borderId="19" xfId="4" applyFont="1" applyFill="1" applyBorder="1" applyAlignment="1">
      <alignment vertical="center" shrinkToFit="1"/>
    </xf>
    <xf numFmtId="0" fontId="51" fillId="2" borderId="19" xfId="4" applyFont="1" applyFill="1" applyBorder="1" applyAlignment="1">
      <alignment vertical="center" wrapText="1"/>
    </xf>
    <xf numFmtId="165" fontId="51" fillId="3" borderId="13" xfId="1" applyNumberFormat="1" applyFont="1" applyFill="1" applyBorder="1" applyAlignment="1">
      <alignment horizontal="right" wrapText="1" shrinkToFit="1"/>
    </xf>
    <xf numFmtId="9" fontId="51" fillId="3" borderId="13" xfId="11" applyFont="1" applyFill="1" applyBorder="1" applyAlignment="1">
      <alignment horizontal="right" wrapText="1" shrinkToFit="1"/>
    </xf>
    <xf numFmtId="0" fontId="89" fillId="3" borderId="23" xfId="4" applyFont="1" applyFill="1" applyBorder="1" applyAlignment="1">
      <alignment wrapText="1"/>
    </xf>
    <xf numFmtId="165" fontId="89" fillId="3" borderId="23" xfId="1" applyNumberFormat="1" applyFont="1" applyFill="1" applyBorder="1" applyAlignment="1">
      <alignment horizontal="right" wrapText="1"/>
    </xf>
    <xf numFmtId="9" fontId="88" fillId="3" borderId="23" xfId="11" applyFont="1" applyFill="1" applyBorder="1" applyAlignment="1">
      <alignment horizontal="right" wrapText="1"/>
    </xf>
    <xf numFmtId="165" fontId="51" fillId="3" borderId="14" xfId="1" applyNumberFormat="1" applyFont="1" applyFill="1" applyBorder="1" applyAlignment="1">
      <alignment horizontal="right" wrapText="1" shrinkToFit="1"/>
    </xf>
    <xf numFmtId="9" fontId="51" fillId="3" borderId="14" xfId="11" applyFont="1" applyFill="1" applyBorder="1" applyAlignment="1">
      <alignment horizontal="right" wrapText="1" shrinkToFit="1"/>
    </xf>
    <xf numFmtId="0" fontId="51" fillId="3" borderId="20" xfId="4" applyFont="1" applyFill="1" applyBorder="1" applyAlignment="1">
      <alignment horizontal="left" wrapText="1" shrinkToFit="1"/>
    </xf>
    <xf numFmtId="0" fontId="51" fillId="3" borderId="14" xfId="4" applyFont="1" applyFill="1" applyBorder="1" applyAlignment="1">
      <alignment horizontal="left" wrapText="1" shrinkToFit="1"/>
    </xf>
    <xf numFmtId="9" fontId="51" fillId="3" borderId="27" xfId="11" applyFont="1" applyFill="1" applyBorder="1" applyAlignment="1">
      <alignment horizontal="right" wrapText="1" shrinkToFit="1"/>
    </xf>
    <xf numFmtId="0" fontId="51" fillId="3" borderId="13" xfId="4" applyFont="1" applyFill="1" applyBorder="1" applyAlignment="1">
      <alignment horizontal="left" wrapText="1" shrinkToFit="1"/>
    </xf>
    <xf numFmtId="0" fontId="51" fillId="3" borderId="27" xfId="4" applyFont="1" applyFill="1" applyBorder="1" applyAlignment="1">
      <alignment horizontal="left" wrapText="1" shrinkToFit="1"/>
    </xf>
    <xf numFmtId="0" fontId="87" fillId="3" borderId="25" xfId="4" applyFont="1" applyFill="1" applyBorder="1" applyAlignment="1">
      <alignment horizontal="left" vertical="center" wrapText="1" shrinkToFit="1"/>
    </xf>
    <xf numFmtId="0" fontId="87" fillId="3" borderId="25" xfId="4" applyFont="1" applyFill="1" applyBorder="1" applyAlignment="1">
      <alignment horizontal="left" wrapText="1" shrinkToFit="1"/>
    </xf>
    <xf numFmtId="0" fontId="89" fillId="3" borderId="0" xfId="4" applyFont="1" applyFill="1" applyAlignment="1">
      <alignment wrapText="1"/>
    </xf>
    <xf numFmtId="9" fontId="51" fillId="3" borderId="20" xfId="11" applyFont="1" applyFill="1" applyBorder="1" applyAlignment="1">
      <alignment horizontal="right" wrapText="1" shrinkToFit="1"/>
    </xf>
    <xf numFmtId="0" fontId="87" fillId="3" borderId="26" xfId="4" applyFont="1" applyFill="1" applyBorder="1" applyAlignment="1">
      <alignment horizontal="left" wrapText="1" shrinkToFit="1"/>
    </xf>
    <xf numFmtId="9" fontId="51" fillId="3" borderId="26" xfId="11" applyFont="1" applyFill="1" applyBorder="1" applyAlignment="1">
      <alignment horizontal="right" wrapText="1" shrinkToFit="1"/>
    </xf>
    <xf numFmtId="0" fontId="87" fillId="2" borderId="28" xfId="4" applyFont="1" applyFill="1" applyBorder="1" applyAlignment="1">
      <alignment vertical="center" wrapText="1"/>
    </xf>
    <xf numFmtId="0" fontId="51" fillId="2" borderId="29" xfId="4" applyFont="1" applyFill="1" applyBorder="1" applyAlignment="1">
      <alignment vertical="center" shrinkToFit="1"/>
    </xf>
    <xf numFmtId="0" fontId="51" fillId="2" borderId="29" xfId="4" applyFont="1" applyFill="1" applyBorder="1" applyAlignment="1">
      <alignment vertical="center"/>
    </xf>
    <xf numFmtId="0" fontId="51" fillId="3" borderId="28" xfId="4" applyFont="1" applyFill="1" applyBorder="1" applyAlignment="1">
      <alignment horizontal="center" wrapText="1" shrinkToFit="1"/>
    </xf>
    <xf numFmtId="0" fontId="51" fillId="3" borderId="28" xfId="4" applyFont="1" applyFill="1" applyBorder="1" applyAlignment="1">
      <alignment horizontal="center" vertical="center" wrapText="1" shrinkToFit="1"/>
    </xf>
    <xf numFmtId="167" fontId="51" fillId="3" borderId="13" xfId="2" applyNumberFormat="1" applyFont="1" applyFill="1" applyBorder="1" applyAlignment="1">
      <alignment horizontal="left" wrapText="1" shrinkToFit="1"/>
    </xf>
    <xf numFmtId="167" fontId="51" fillId="3" borderId="20" xfId="2" applyNumberFormat="1" applyFont="1" applyFill="1" applyBorder="1" applyAlignment="1">
      <alignment horizontal="center" wrapText="1" shrinkToFit="1"/>
    </xf>
    <xf numFmtId="167" fontId="51" fillId="3" borderId="14" xfId="2" applyNumberFormat="1" applyFont="1" applyFill="1" applyBorder="1" applyAlignment="1">
      <alignment horizontal="center" wrapText="1" shrinkToFit="1"/>
    </xf>
    <xf numFmtId="0" fontId="91" fillId="3" borderId="0" xfId="4" applyFont="1" applyFill="1" applyAlignment="1">
      <alignment horizontal="left" vertical="center" wrapText="1" shrinkToFit="1"/>
    </xf>
    <xf numFmtId="0" fontId="51" fillId="3" borderId="0" xfId="0" applyFont="1" applyFill="1" applyAlignment="1">
      <alignment vertical="center" wrapText="1"/>
    </xf>
    <xf numFmtId="169" fontId="51" fillId="3" borderId="0" xfId="2" applyNumberFormat="1" applyFont="1" applyFill="1" applyBorder="1" applyAlignment="1">
      <alignment horizontal="right" vertical="center" shrinkToFit="1"/>
    </xf>
    <xf numFmtId="167" fontId="51" fillId="3" borderId="0" xfId="2" applyNumberFormat="1" applyFont="1" applyFill="1" applyBorder="1" applyAlignment="1">
      <alignment horizontal="right" vertical="center" shrinkToFit="1"/>
    </xf>
    <xf numFmtId="0" fontId="51" fillId="3" borderId="30" xfId="0" applyFont="1" applyFill="1" applyBorder="1" applyAlignment="1">
      <alignment vertical="center" shrinkToFit="1"/>
    </xf>
    <xf numFmtId="0" fontId="108" fillId="2" borderId="0" xfId="0" applyFont="1" applyFill="1" applyAlignment="1">
      <alignment horizontal="center" vertical="center" wrapText="1" shrinkToFit="1"/>
    </xf>
    <xf numFmtId="0" fontId="108" fillId="2" borderId="7" xfId="0" applyFont="1" applyFill="1" applyBorder="1" applyAlignment="1">
      <alignment horizontal="center" vertical="center" wrapText="1" shrinkToFit="1"/>
    </xf>
    <xf numFmtId="167" fontId="51" fillId="3" borderId="14" xfId="2" applyNumberFormat="1" applyFont="1" applyFill="1" applyBorder="1" applyAlignment="1">
      <alignment horizontal="left" wrapText="1" shrinkToFit="1"/>
    </xf>
    <xf numFmtId="0" fontId="96" fillId="3" borderId="0" xfId="0" applyFont="1" applyFill="1" applyAlignment="1">
      <alignment vertical="center"/>
    </xf>
    <xf numFmtId="3" fontId="97" fillId="3" borderId="12" xfId="0" applyNumberFormat="1" applyFont="1" applyFill="1" applyBorder="1" applyAlignment="1">
      <alignment horizontal="center" vertical="center"/>
    </xf>
    <xf numFmtId="3" fontId="97" fillId="3" borderId="0" xfId="0" applyNumberFormat="1" applyFont="1" applyFill="1" applyAlignment="1">
      <alignment horizontal="center" vertical="center"/>
    </xf>
    <xf numFmtId="167" fontId="97" fillId="3" borderId="8" xfId="2" applyNumberFormat="1" applyFont="1" applyFill="1" applyBorder="1" applyAlignment="1">
      <alignment horizontal="center" vertical="center"/>
    </xf>
    <xf numFmtId="4" fontId="96" fillId="3" borderId="20" xfId="0" applyNumberFormat="1" applyFont="1" applyFill="1" applyBorder="1" applyAlignment="1">
      <alignment horizontal="center" vertical="center"/>
    </xf>
    <xf numFmtId="4" fontId="96" fillId="3" borderId="14" xfId="0" applyNumberFormat="1" applyFont="1" applyFill="1" applyBorder="1" applyAlignment="1">
      <alignment horizontal="center" vertical="center"/>
    </xf>
    <xf numFmtId="0" fontId="96" fillId="3" borderId="14" xfId="0" applyFont="1" applyFill="1" applyBorder="1" applyAlignment="1">
      <alignment horizontal="center" vertical="center"/>
    </xf>
    <xf numFmtId="0" fontId="96" fillId="3" borderId="14" xfId="0" applyFont="1" applyFill="1" applyBorder="1" applyAlignment="1">
      <alignment vertical="center"/>
    </xf>
    <xf numFmtId="167" fontId="53" fillId="3" borderId="7" xfId="2" applyNumberFormat="1" applyFont="1" applyFill="1" applyBorder="1" applyAlignment="1">
      <alignment horizontal="right" vertical="center" wrapText="1" shrinkToFit="1"/>
    </xf>
    <xf numFmtId="0" fontId="109" fillId="2" borderId="0" xfId="0" applyFont="1" applyFill="1" applyAlignment="1">
      <alignment horizontal="right" vertical="center" wrapText="1" shrinkToFit="1"/>
    </xf>
    <xf numFmtId="0" fontId="109" fillId="2" borderId="0" xfId="0" applyFont="1" applyFill="1" applyAlignment="1">
      <alignment horizontal="center" vertical="center" wrapText="1" shrinkToFit="1"/>
    </xf>
    <xf numFmtId="164" fontId="53" fillId="3" borderId="7" xfId="1" applyFont="1" applyFill="1" applyBorder="1" applyAlignment="1">
      <alignment horizontal="right" wrapText="1" shrinkToFit="1"/>
    </xf>
    <xf numFmtId="165" fontId="53" fillId="3" borderId="7" xfId="1" applyNumberFormat="1" applyFont="1" applyFill="1" applyBorder="1" applyAlignment="1">
      <alignment horizontal="right" wrapText="1" shrinkToFit="1"/>
    </xf>
    <xf numFmtId="0" fontId="16" fillId="3" borderId="7" xfId="0" applyFont="1" applyFill="1" applyBorder="1" applyAlignment="1">
      <alignment horizontal="left" vertical="center" wrapText="1"/>
    </xf>
    <xf numFmtId="167" fontId="53" fillId="3" borderId="8"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xf>
    <xf numFmtId="165" fontId="53" fillId="3" borderId="8" xfId="1" applyNumberFormat="1" applyFont="1" applyFill="1" applyBorder="1" applyAlignment="1">
      <alignment horizontal="right" wrapText="1" shrinkToFit="1"/>
    </xf>
    <xf numFmtId="0" fontId="16" fillId="3" borderId="8" xfId="0" applyFont="1" applyFill="1" applyBorder="1" applyAlignment="1">
      <alignment horizontal="left" vertical="center" wrapText="1"/>
    </xf>
    <xf numFmtId="167" fontId="53" fillId="2" borderId="8" xfId="2" applyNumberFormat="1" applyFont="1" applyFill="1" applyBorder="1" applyAlignment="1">
      <alignment horizontal="right" wrapText="1" shrinkToFit="1"/>
    </xf>
    <xf numFmtId="167" fontId="53" fillId="3" borderId="7" xfId="2" applyNumberFormat="1" applyFont="1" applyFill="1" applyBorder="1" applyAlignment="1">
      <alignment horizontal="right" wrapText="1" shrinkToFit="1"/>
    </xf>
    <xf numFmtId="165" fontId="53" fillId="3" borderId="31" xfId="1" applyNumberFormat="1" applyFont="1" applyFill="1" applyBorder="1" applyAlignment="1">
      <alignment horizontal="right" wrapText="1" shrinkToFit="1"/>
    </xf>
    <xf numFmtId="0" fontId="16" fillId="3" borderId="8" xfId="0" applyFont="1" applyFill="1" applyBorder="1" applyAlignment="1">
      <alignment vertical="center" wrapText="1"/>
    </xf>
    <xf numFmtId="0" fontId="16" fillId="3" borderId="32" xfId="0" applyFont="1" applyFill="1" applyBorder="1" applyAlignment="1">
      <alignment vertical="center" wrapText="1"/>
    </xf>
    <xf numFmtId="165" fontId="53" fillId="3" borderId="11" xfId="1" applyNumberFormat="1" applyFont="1" applyFill="1" applyBorder="1" applyAlignment="1">
      <alignment horizontal="right" wrapText="1" shrinkToFit="1"/>
    </xf>
    <xf numFmtId="166" fontId="53" fillId="3" borderId="32"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vertical="center" wrapText="1" shrinkToFit="1"/>
    </xf>
    <xf numFmtId="165" fontId="54" fillId="3" borderId="32" xfId="0" applyNumberFormat="1" applyFont="1" applyFill="1" applyBorder="1" applyAlignment="1">
      <alignment horizontal="right" vertical="center" wrapText="1"/>
    </xf>
    <xf numFmtId="165" fontId="53" fillId="3" borderId="32" xfId="1" applyNumberFormat="1" applyFont="1" applyFill="1" applyBorder="1" applyAlignment="1">
      <alignment horizontal="right" wrapText="1" shrinkToFit="1"/>
    </xf>
    <xf numFmtId="165" fontId="53" fillId="3" borderId="32" xfId="1" applyNumberFormat="1" applyFont="1" applyFill="1" applyBorder="1" applyAlignment="1">
      <alignment horizontal="right" vertical="center" wrapText="1" shrinkToFit="1"/>
    </xf>
    <xf numFmtId="166" fontId="53" fillId="3" borderId="20" xfId="1" applyNumberFormat="1" applyFont="1" applyFill="1" applyBorder="1" applyAlignment="1">
      <alignment horizontal="right" wrapText="1" shrinkToFit="1"/>
    </xf>
    <xf numFmtId="164" fontId="53" fillId="3" borderId="15" xfId="1" applyFont="1" applyFill="1" applyBorder="1" applyAlignment="1">
      <alignment horizontal="right" wrapText="1" shrinkToFit="1"/>
    </xf>
    <xf numFmtId="166" fontId="53" fillId="3" borderId="15" xfId="1" applyNumberFormat="1" applyFont="1" applyFill="1" applyBorder="1" applyAlignment="1">
      <alignment horizontal="right" wrapText="1" shrinkToFit="1"/>
    </xf>
    <xf numFmtId="167" fontId="53" fillId="3" borderId="20" xfId="2" applyNumberFormat="1" applyFont="1" applyFill="1" applyBorder="1" applyAlignment="1">
      <alignment horizontal="right" wrapText="1" shrinkToFit="1"/>
    </xf>
    <xf numFmtId="0" fontId="10" fillId="3" borderId="14" xfId="0" applyFont="1" applyFill="1" applyBorder="1" applyAlignment="1">
      <alignment vertical="center" wrapText="1" shrinkToFit="1"/>
    </xf>
    <xf numFmtId="166" fontId="53" fillId="3" borderId="14" xfId="1" applyNumberFormat="1" applyFont="1" applyFill="1" applyBorder="1" applyAlignment="1">
      <alignment horizontal="right" wrapText="1" shrinkToFit="1"/>
    </xf>
    <xf numFmtId="166" fontId="53" fillId="3" borderId="13" xfId="1" applyNumberFormat="1" applyFont="1" applyFill="1" applyBorder="1" applyAlignment="1">
      <alignment horizontal="right" wrapText="1" shrinkToFit="1"/>
    </xf>
    <xf numFmtId="167" fontId="53" fillId="3" borderId="14"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shrinkToFit="1"/>
    </xf>
    <xf numFmtId="165" fontId="54" fillId="3" borderId="0"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wrapText="1" shrinkToFit="1"/>
    </xf>
    <xf numFmtId="0" fontId="16" fillId="3" borderId="12" xfId="0" applyFont="1" applyFill="1" applyBorder="1" applyAlignment="1">
      <alignment vertical="center" wrapText="1" shrinkToFit="1"/>
    </xf>
    <xf numFmtId="165" fontId="53" fillId="3" borderId="12" xfId="1" applyNumberFormat="1" applyFont="1" applyFill="1" applyBorder="1" applyAlignment="1">
      <alignment horizontal="right" wrapText="1" shrinkToFit="1"/>
    </xf>
    <xf numFmtId="166" fontId="53" fillId="3" borderId="12" xfId="1" applyNumberFormat="1" applyFont="1" applyFill="1" applyBorder="1" applyAlignment="1">
      <alignment horizontal="right" wrapText="1" shrinkToFit="1"/>
    </xf>
    <xf numFmtId="167" fontId="53" fillId="3" borderId="12" xfId="2" applyNumberFormat="1" applyFont="1" applyFill="1" applyBorder="1" applyAlignment="1">
      <alignment horizontal="right" wrapText="1" shrinkToFit="1"/>
    </xf>
    <xf numFmtId="0" fontId="16" fillId="3" borderId="14" xfId="0" applyFont="1" applyFill="1" applyBorder="1" applyAlignment="1">
      <alignment vertical="center" wrapText="1" shrinkToFit="1"/>
    </xf>
    <xf numFmtId="165" fontId="53" fillId="3" borderId="14" xfId="1" applyNumberFormat="1" applyFont="1" applyFill="1" applyBorder="1" applyAlignment="1">
      <alignment horizontal="right" wrapText="1" shrinkToFit="1"/>
    </xf>
    <xf numFmtId="0" fontId="16" fillId="3" borderId="20" xfId="0" applyFont="1" applyFill="1" applyBorder="1" applyAlignment="1">
      <alignment horizontal="left" vertical="center" wrapText="1"/>
    </xf>
    <xf numFmtId="167" fontId="53" fillId="2" borderId="12" xfId="2" applyNumberFormat="1" applyFont="1" applyFill="1" applyBorder="1" applyAlignment="1">
      <alignment horizontal="right" wrapText="1" shrinkToFit="1"/>
    </xf>
    <xf numFmtId="0" fontId="16" fillId="3" borderId="12" xfId="0" applyFont="1" applyFill="1" applyBorder="1" applyAlignment="1">
      <alignment horizontal="left" vertical="center" wrapText="1" indent="1"/>
    </xf>
    <xf numFmtId="0" fontId="16" fillId="3" borderId="14" xfId="0" applyFont="1" applyFill="1" applyBorder="1" applyAlignment="1">
      <alignment horizontal="left" vertical="center" wrapText="1" indent="1"/>
    </xf>
    <xf numFmtId="0" fontId="16" fillId="3" borderId="7" xfId="0" applyFont="1" applyFill="1" applyBorder="1" applyAlignment="1">
      <alignment horizontal="left" vertical="center" wrapText="1" indent="1"/>
    </xf>
    <xf numFmtId="0" fontId="16" fillId="3" borderId="12" xfId="0" applyFont="1" applyFill="1" applyBorder="1" applyAlignment="1">
      <alignment horizontal="left" vertical="center" wrapText="1"/>
    </xf>
    <xf numFmtId="0" fontId="16" fillId="3" borderId="14" xfId="0" applyFont="1" applyFill="1" applyBorder="1" applyAlignment="1">
      <alignment horizontal="left" vertical="center" wrapText="1"/>
    </xf>
    <xf numFmtId="0" fontId="10" fillId="3" borderId="32" xfId="0" applyFont="1" applyFill="1" applyBorder="1" applyAlignment="1">
      <alignment vertical="center" wrapText="1" shrinkToFit="1"/>
    </xf>
    <xf numFmtId="0" fontId="10" fillId="3" borderId="0" xfId="0" applyFont="1" applyFill="1" applyAlignment="1">
      <alignment vertical="center"/>
    </xf>
    <xf numFmtId="0" fontId="10" fillId="3" borderId="3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6" fillId="3" borderId="7" xfId="0" applyFont="1" applyFill="1" applyBorder="1" applyAlignment="1">
      <alignment vertical="center" wrapText="1"/>
    </xf>
    <xf numFmtId="0" fontId="11" fillId="3" borderId="0" xfId="0" applyFont="1" applyFill="1" applyAlignment="1">
      <alignment vertical="center" wrapText="1"/>
    </xf>
    <xf numFmtId="0" fontId="11" fillId="3" borderId="19" xfId="0" applyFont="1" applyFill="1" applyBorder="1" applyAlignment="1">
      <alignment vertical="center" wrapText="1" shrinkToFit="1"/>
    </xf>
    <xf numFmtId="0" fontId="81" fillId="3" borderId="0" xfId="0" applyFont="1" applyFill="1" applyAlignment="1">
      <alignment horizontal="right" vertical="center" wrapText="1" shrinkToFit="1"/>
    </xf>
    <xf numFmtId="166" fontId="81" fillId="3" borderId="0" xfId="1" applyNumberFormat="1" applyFont="1" applyFill="1" applyBorder="1" applyAlignment="1">
      <alignment horizontal="right" vertical="center" wrapText="1" shrinkToFit="1"/>
    </xf>
    <xf numFmtId="169" fontId="81" fillId="0" borderId="0" xfId="0" applyNumberFormat="1" applyFont="1" applyAlignment="1">
      <alignment horizontal="right" vertical="center" wrapText="1" shrinkToFit="1"/>
    </xf>
    <xf numFmtId="0" fontId="11" fillId="3" borderId="17" xfId="0" applyFont="1" applyFill="1" applyBorder="1" applyAlignment="1">
      <alignment vertical="center" wrapText="1" shrinkToFit="1"/>
    </xf>
    <xf numFmtId="0" fontId="10" fillId="3" borderId="32" xfId="0" applyFont="1" applyFill="1" applyBorder="1" applyAlignment="1">
      <alignment vertical="center" wrapText="1"/>
    </xf>
    <xf numFmtId="9" fontId="53" fillId="3" borderId="0" xfId="2" applyFont="1" applyFill="1" applyAlignment="1">
      <alignment horizontal="right" vertical="center" wrapText="1" shrinkToFit="1"/>
    </xf>
    <xf numFmtId="0" fontId="11" fillId="3" borderId="12" xfId="0" applyFont="1" applyFill="1" applyBorder="1" applyAlignment="1">
      <alignment wrapText="1"/>
    </xf>
    <xf numFmtId="9" fontId="53" fillId="3" borderId="12" xfId="2" applyFont="1" applyFill="1" applyBorder="1" applyAlignment="1">
      <alignment horizontal="right" vertical="center" wrapText="1" shrinkToFit="1"/>
    </xf>
    <xf numFmtId="167" fontId="53" fillId="3" borderId="15" xfId="2" applyNumberFormat="1" applyFont="1" applyFill="1" applyBorder="1" applyAlignment="1">
      <alignment horizontal="right" wrapText="1" shrinkToFit="1"/>
    </xf>
    <xf numFmtId="167" fontId="53" fillId="3" borderId="12" xfId="2" applyNumberFormat="1" applyFont="1" applyFill="1" applyBorder="1" applyAlignment="1">
      <alignment horizontal="right" vertical="center" wrapText="1" shrinkToFit="1"/>
    </xf>
    <xf numFmtId="169" fontId="81" fillId="3" borderId="12" xfId="0" applyNumberFormat="1" applyFont="1" applyFill="1" applyBorder="1" applyAlignment="1">
      <alignment horizontal="right" vertical="center" wrapText="1" shrinkToFit="1"/>
    </xf>
    <xf numFmtId="0" fontId="111" fillId="2" borderId="0" xfId="0" applyFont="1" applyFill="1" applyAlignment="1">
      <alignment horizontal="center" wrapText="1" shrinkToFit="1"/>
    </xf>
    <xf numFmtId="0" fontId="111" fillId="2" borderId="0" xfId="0" applyFont="1" applyFill="1" applyAlignment="1">
      <alignment horizontal="right" wrapText="1" shrinkToFit="1"/>
    </xf>
    <xf numFmtId="0" fontId="54" fillId="3" borderId="12" xfId="0" applyFont="1" applyFill="1" applyBorder="1" applyAlignment="1">
      <alignment horizontal="left" vertical="center" wrapText="1"/>
    </xf>
    <xf numFmtId="0" fontId="56" fillId="3" borderId="20" xfId="0" applyFont="1" applyFill="1" applyBorder="1" applyAlignment="1">
      <alignment vertical="center" wrapText="1" shrinkToFit="1"/>
    </xf>
    <xf numFmtId="0" fontId="56" fillId="3" borderId="0" xfId="0" applyFont="1" applyFill="1" applyAlignment="1">
      <alignment vertical="center" wrapText="1" shrinkToFit="1"/>
    </xf>
    <xf numFmtId="0" fontId="54" fillId="3" borderId="15" xfId="0" applyFont="1" applyFill="1" applyBorder="1" applyAlignment="1">
      <alignment horizontal="left" vertical="center" wrapText="1"/>
    </xf>
    <xf numFmtId="166" fontId="53" fillId="3" borderId="7" xfId="1" applyNumberFormat="1" applyFont="1" applyFill="1" applyBorder="1" applyAlignment="1">
      <alignment horizontal="right" wrapText="1" shrinkToFit="1"/>
    </xf>
    <xf numFmtId="0" fontId="56" fillId="3" borderId="32" xfId="0" applyFont="1" applyFill="1" applyBorder="1" applyAlignment="1">
      <alignment horizontal="left" vertical="center" wrapText="1"/>
    </xf>
    <xf numFmtId="0" fontId="54" fillId="3" borderId="14" xfId="0" applyFont="1" applyFill="1" applyBorder="1" applyAlignment="1">
      <alignment horizontal="left" vertical="center" wrapText="1"/>
    </xf>
    <xf numFmtId="165" fontId="53" fillId="3" borderId="20" xfId="1" applyNumberFormat="1" applyFont="1" applyFill="1" applyBorder="1" applyAlignment="1">
      <alignment horizontal="right" wrapText="1" shrinkToFit="1"/>
    </xf>
    <xf numFmtId="0" fontId="83" fillId="3" borderId="8" xfId="0" applyFont="1" applyFill="1" applyBorder="1" applyAlignment="1">
      <alignment horizontal="left" vertical="center" wrapText="1"/>
    </xf>
    <xf numFmtId="0" fontId="54" fillId="3" borderId="32" xfId="0" applyFont="1" applyFill="1" applyBorder="1" applyAlignment="1">
      <alignment horizontal="left" vertical="center" wrapText="1"/>
    </xf>
    <xf numFmtId="0" fontId="84" fillId="3" borderId="17" xfId="0" applyFont="1" applyFill="1" applyBorder="1" applyAlignment="1">
      <alignment horizontal="left" vertical="center" wrapText="1"/>
    </xf>
    <xf numFmtId="165" fontId="53" fillId="3" borderId="18" xfId="1" applyNumberFormat="1" applyFont="1" applyFill="1" applyBorder="1" applyAlignment="1">
      <alignment horizontal="right" wrapText="1" shrinkToFit="1"/>
    </xf>
    <xf numFmtId="167" fontId="53" fillId="3" borderId="18" xfId="2" applyNumberFormat="1" applyFont="1" applyFill="1" applyBorder="1" applyAlignment="1">
      <alignment horizontal="right" wrapText="1" shrinkToFit="1"/>
    </xf>
    <xf numFmtId="173" fontId="39" fillId="0" borderId="12" xfId="11" applyNumberFormat="1" applyFont="1" applyBorder="1" applyAlignment="1">
      <alignment horizontal="center"/>
    </xf>
    <xf numFmtId="0" fontId="45" fillId="3" borderId="0" xfId="4" applyFont="1" applyFill="1" applyAlignment="1">
      <alignment horizontal="center" vertical="center" wrapText="1" shrinkToFit="1"/>
    </xf>
    <xf numFmtId="173" fontId="39" fillId="0" borderId="22" xfId="11" applyNumberFormat="1" applyFont="1" applyBorder="1" applyAlignment="1">
      <alignment horizontal="center"/>
    </xf>
    <xf numFmtId="166" fontId="87" fillId="3" borderId="0" xfId="1" applyNumberFormat="1" applyFont="1" applyFill="1" applyBorder="1" applyAlignment="1">
      <alignment horizontal="center" vertical="center" wrapText="1" shrinkToFit="1"/>
    </xf>
    <xf numFmtId="0" fontId="113" fillId="0" borderId="0" xfId="0" applyFont="1"/>
    <xf numFmtId="167" fontId="54" fillId="3" borderId="8" xfId="2" applyNumberFormat="1" applyFont="1" applyFill="1" applyBorder="1" applyAlignment="1">
      <alignment horizontal="right" vertical="center" wrapText="1" shrinkToFit="1"/>
    </xf>
    <xf numFmtId="165" fontId="54" fillId="3" borderId="7" xfId="0" applyNumberFormat="1" applyFont="1" applyFill="1" applyBorder="1" applyAlignment="1">
      <alignment horizontal="right" vertical="center" wrapText="1"/>
    </xf>
    <xf numFmtId="165" fontId="54" fillId="3" borderId="8" xfId="0" applyNumberFormat="1" applyFont="1" applyFill="1" applyBorder="1" applyAlignment="1">
      <alignment horizontal="right" vertical="center" wrapText="1"/>
    </xf>
    <xf numFmtId="165" fontId="54" fillId="3" borderId="15" xfId="0" applyNumberFormat="1" applyFont="1" applyFill="1" applyBorder="1" applyAlignment="1">
      <alignment horizontal="right" vertical="center" wrapText="1"/>
    </xf>
    <xf numFmtId="167" fontId="54" fillId="3" borderId="32" xfId="2" applyNumberFormat="1" applyFont="1" applyFill="1" applyBorder="1" applyAlignment="1">
      <alignment horizontal="right" vertical="center" wrapText="1"/>
    </xf>
    <xf numFmtId="0" fontId="109" fillId="0" borderId="0" xfId="0" applyFont="1" applyAlignment="1">
      <alignment horizontal="right" vertical="center" wrapText="1" shrinkToFit="1"/>
    </xf>
    <xf numFmtId="0" fontId="88" fillId="3" borderId="16" xfId="4" applyFont="1" applyFill="1" applyBorder="1" applyAlignment="1">
      <alignment wrapText="1"/>
    </xf>
    <xf numFmtId="0" fontId="88" fillId="3" borderId="17" xfId="4" applyFont="1" applyFill="1" applyBorder="1" applyAlignment="1">
      <alignment wrapText="1"/>
    </xf>
    <xf numFmtId="167" fontId="88" fillId="3" borderId="17" xfId="2" applyNumberFormat="1" applyFont="1" applyFill="1" applyBorder="1" applyAlignment="1">
      <alignment horizontal="center" wrapText="1"/>
    </xf>
    <xf numFmtId="0" fontId="111" fillId="3" borderId="0" xfId="4" applyFont="1" applyFill="1" applyAlignment="1">
      <alignment horizontal="center" vertical="center" wrapText="1" shrinkToFit="1"/>
    </xf>
    <xf numFmtId="49" fontId="111" fillId="3" borderId="0" xfId="4" applyNumberFormat="1" applyFont="1" applyFill="1" applyAlignment="1">
      <alignment horizontal="center" vertical="center" wrapText="1" shrinkToFit="1"/>
    </xf>
    <xf numFmtId="0" fontId="111" fillId="3" borderId="0" xfId="4" applyFont="1" applyFill="1" applyAlignment="1">
      <alignment horizontal="right" vertical="center" wrapText="1" shrinkToFit="1"/>
    </xf>
    <xf numFmtId="0" fontId="37" fillId="2" borderId="0" xfId="4" applyFont="1" applyFill="1" applyAlignment="1">
      <alignment horizontal="centerContinuous" vertical="center" wrapText="1" shrinkToFit="1"/>
    </xf>
    <xf numFmtId="164" fontId="53" fillId="3" borderId="17" xfId="1" applyFont="1" applyFill="1" applyBorder="1" applyAlignment="1">
      <alignment horizontal="left" vertical="center" wrapText="1" shrinkToFit="1"/>
    </xf>
    <xf numFmtId="10" fontId="53" fillId="3" borderId="17" xfId="2" applyNumberFormat="1" applyFont="1" applyFill="1" applyBorder="1" applyAlignment="1">
      <alignment horizontal="center" vertical="center" wrapText="1" shrinkToFit="1"/>
    </xf>
    <xf numFmtId="164" fontId="53" fillId="3" borderId="17" xfId="1" applyFont="1" applyFill="1" applyBorder="1" applyAlignment="1">
      <alignment horizontal="center" vertical="center" wrapText="1" shrinkToFit="1"/>
    </xf>
    <xf numFmtId="167" fontId="53" fillId="3" borderId="17" xfId="2" applyNumberFormat="1" applyFont="1" applyFill="1" applyBorder="1" applyAlignment="1">
      <alignment horizontal="center" vertical="center" wrapText="1" shrinkToFit="1"/>
    </xf>
    <xf numFmtId="0" fontId="53" fillId="3" borderId="0" xfId="4" applyFont="1" applyFill="1" applyAlignment="1">
      <alignment horizontal="left" vertical="center" wrapText="1" shrinkToFit="1"/>
    </xf>
    <xf numFmtId="0" fontId="53" fillId="3" borderId="0" xfId="4" applyFont="1" applyFill="1" applyAlignment="1">
      <alignment vertical="center" wrapText="1" shrinkToFit="1"/>
    </xf>
    <xf numFmtId="0" fontId="54" fillId="3" borderId="17" xfId="4" applyFont="1" applyFill="1" applyBorder="1" applyAlignment="1">
      <alignment vertical="center" wrapText="1" shrinkToFit="1"/>
    </xf>
    <xf numFmtId="164" fontId="53" fillId="3" borderId="20" xfId="1" applyFont="1" applyFill="1" applyBorder="1" applyAlignment="1">
      <alignment horizontal="left" vertical="center" wrapText="1" shrinkToFit="1"/>
    </xf>
    <xf numFmtId="164" fontId="53" fillId="3" borderId="14" xfId="1" applyFont="1" applyFill="1" applyBorder="1" applyAlignment="1">
      <alignment horizontal="left" vertical="center" wrapText="1" shrinkToFit="1"/>
    </xf>
    <xf numFmtId="10" fontId="53" fillId="3" borderId="14" xfId="2" applyNumberFormat="1" applyFont="1" applyFill="1" applyBorder="1" applyAlignment="1">
      <alignment horizontal="center" vertical="center" wrapText="1" shrinkToFit="1"/>
    </xf>
    <xf numFmtId="10" fontId="53" fillId="3" borderId="12" xfId="2" applyNumberFormat="1" applyFont="1" applyFill="1" applyBorder="1" applyAlignment="1">
      <alignment horizontal="center" vertical="center" wrapText="1" shrinkToFit="1"/>
    </xf>
    <xf numFmtId="167" fontId="53" fillId="3" borderId="20" xfId="2" applyNumberFormat="1" applyFont="1" applyFill="1" applyBorder="1" applyAlignment="1">
      <alignment horizontal="center" vertical="center" wrapText="1" shrinkToFit="1"/>
    </xf>
    <xf numFmtId="167" fontId="53" fillId="3" borderId="14" xfId="2" applyNumberFormat="1" applyFont="1" applyFill="1" applyBorder="1" applyAlignment="1">
      <alignment horizontal="center" vertical="center" wrapText="1" shrinkToFit="1"/>
    </xf>
    <xf numFmtId="2" fontId="53" fillId="3" borderId="12" xfId="2" applyNumberFormat="1" applyFont="1" applyFill="1" applyBorder="1" applyAlignment="1">
      <alignment horizontal="center" vertical="center" wrapText="1" shrinkToFit="1"/>
    </xf>
    <xf numFmtId="2" fontId="53" fillId="3" borderId="14" xfId="2" applyNumberFormat="1" applyFont="1" applyFill="1" applyBorder="1" applyAlignment="1">
      <alignment horizontal="center" vertical="center" wrapText="1" shrinkToFit="1"/>
    </xf>
    <xf numFmtId="2" fontId="53" fillId="3" borderId="17" xfId="2" applyNumberFormat="1" applyFont="1" applyFill="1" applyBorder="1" applyAlignment="1">
      <alignment horizontal="center" vertical="center" wrapText="1" shrinkToFit="1"/>
    </xf>
    <xf numFmtId="0" fontId="111" fillId="3" borderId="7" xfId="4" applyFont="1" applyFill="1" applyBorder="1" applyAlignment="1">
      <alignment horizontal="center" vertical="center" wrapText="1" shrinkToFit="1"/>
    </xf>
    <xf numFmtId="0" fontId="58" fillId="3" borderId="0" xfId="4" applyFont="1" applyFill="1" applyAlignment="1">
      <alignment vertical="center" wrapText="1"/>
    </xf>
    <xf numFmtId="0" fontId="58" fillId="3" borderId="0" xfId="4" applyFont="1" applyFill="1" applyAlignment="1">
      <alignment vertical="center"/>
    </xf>
    <xf numFmtId="168" fontId="53" fillId="3" borderId="0" xfId="1" applyNumberFormat="1" applyFont="1" applyFill="1" applyBorder="1" applyAlignment="1">
      <alignment horizontal="right" vertical="center" wrapText="1" shrinkToFit="1"/>
    </xf>
    <xf numFmtId="0" fontId="63" fillId="3" borderId="0" xfId="4" applyFont="1" applyFill="1" applyAlignment="1">
      <alignment vertical="center"/>
    </xf>
    <xf numFmtId="0" fontId="63" fillId="3" borderId="17" xfId="4" applyFont="1" applyFill="1" applyBorder="1" applyAlignment="1">
      <alignment vertical="center"/>
    </xf>
    <xf numFmtId="164" fontId="53" fillId="3" borderId="16" xfId="1" applyFont="1" applyFill="1" applyBorder="1" applyAlignment="1">
      <alignment horizontal="left" vertical="center" wrapText="1" shrinkToFit="1"/>
    </xf>
    <xf numFmtId="164" fontId="53" fillId="3" borderId="13" xfId="1" applyFont="1" applyFill="1" applyBorder="1" applyAlignment="1">
      <alignment horizontal="center" vertical="center" wrapText="1" shrinkToFit="1"/>
    </xf>
    <xf numFmtId="164" fontId="53" fillId="3" borderId="12" xfId="1" applyFont="1" applyFill="1" applyBorder="1" applyAlignment="1">
      <alignment horizontal="center" vertical="center" wrapText="1" shrinkToFit="1"/>
    </xf>
    <xf numFmtId="167" fontId="53" fillId="3" borderId="12" xfId="2" applyNumberFormat="1" applyFont="1" applyFill="1" applyBorder="1" applyAlignment="1">
      <alignment horizontal="center" vertical="center" wrapText="1" shrinkToFit="1"/>
    </xf>
    <xf numFmtId="164" fontId="53" fillId="3" borderId="14" xfId="1" applyFont="1" applyFill="1" applyBorder="1" applyAlignment="1">
      <alignment horizontal="center" vertical="center" wrapText="1" shrinkToFit="1"/>
    </xf>
    <xf numFmtId="164" fontId="53" fillId="3" borderId="19" xfId="1" applyFont="1" applyFill="1" applyBorder="1" applyAlignment="1">
      <alignment horizontal="center" vertical="center" wrapText="1" shrinkToFit="1"/>
    </xf>
    <xf numFmtId="167" fontId="53" fillId="3" borderId="16" xfId="2"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0" fontId="86" fillId="3" borderId="0" xfId="4" applyFont="1" applyFill="1" applyAlignment="1">
      <alignment horizontal="center" wrapText="1" shrinkToFit="1"/>
    </xf>
    <xf numFmtId="165" fontId="51" fillId="2" borderId="8" xfId="1" applyNumberFormat="1" applyFont="1" applyFill="1" applyBorder="1" applyAlignment="1">
      <alignment horizontal="right" vertical="center" wrapText="1" indent="1"/>
    </xf>
    <xf numFmtId="0" fontId="86" fillId="3" borderId="0" xfId="4" applyFont="1" applyFill="1" applyAlignment="1">
      <alignment horizontal="right" wrapText="1" shrinkToFit="1"/>
    </xf>
    <xf numFmtId="0" fontId="86" fillId="3" borderId="7" xfId="4" applyFont="1" applyFill="1" applyBorder="1" applyAlignment="1">
      <alignment horizontal="center" wrapText="1" shrinkToFit="1"/>
    </xf>
    <xf numFmtId="164" fontId="87" fillId="3" borderId="0" xfId="1" applyFont="1" applyFill="1" applyBorder="1" applyAlignment="1">
      <alignment horizontal="left" vertical="center" wrapText="1" shrinkToFit="1"/>
    </xf>
    <xf numFmtId="164" fontId="67" fillId="3" borderId="19" xfId="1" applyFont="1" applyFill="1" applyBorder="1" applyAlignment="1">
      <alignment horizontal="left" vertical="center" wrapText="1" shrinkToFit="1"/>
    </xf>
    <xf numFmtId="166" fontId="87" fillId="3" borderId="17" xfId="1" applyNumberFormat="1" applyFont="1" applyFill="1" applyBorder="1" applyAlignment="1">
      <alignment horizontal="center" vertical="center" wrapText="1" shrinkToFit="1"/>
    </xf>
    <xf numFmtId="167" fontId="87" fillId="3" borderId="17" xfId="2" applyNumberFormat="1" applyFont="1" applyFill="1" applyBorder="1" applyAlignment="1">
      <alignment horizontal="center" vertical="center" wrapText="1" shrinkToFit="1"/>
    </xf>
    <xf numFmtId="164" fontId="67" fillId="3" borderId="17" xfId="1" applyFont="1" applyFill="1" applyBorder="1" applyAlignment="1">
      <alignment horizontal="left" vertical="center" wrapText="1" shrinkToFit="1"/>
    </xf>
    <xf numFmtId="165" fontId="87" fillId="3" borderId="17" xfId="1" applyNumberFormat="1" applyFont="1" applyFill="1" applyBorder="1" applyAlignment="1">
      <alignment horizontal="right" vertical="center" wrapText="1" indent="1" shrinkToFit="1"/>
    </xf>
    <xf numFmtId="167" fontId="54" fillId="3" borderId="18" xfId="2" applyNumberFormat="1" applyFont="1" applyFill="1" applyBorder="1" applyAlignment="1">
      <alignment horizontal="right" vertical="center" wrapText="1"/>
    </xf>
    <xf numFmtId="0" fontId="22" fillId="8" borderId="0" xfId="4" applyFont="1" applyFill="1" applyAlignment="1">
      <alignment horizontal="centerContinuous" vertical="center" shrinkToFit="1"/>
    </xf>
    <xf numFmtId="0" fontId="116" fillId="8" borderId="0" xfId="0" applyFont="1" applyFill="1" applyAlignment="1">
      <alignment vertical="center" wrapText="1"/>
    </xf>
    <xf numFmtId="166" fontId="53" fillId="3" borderId="8" xfId="1" applyNumberFormat="1" applyFont="1" applyFill="1" applyBorder="1" applyAlignment="1">
      <alignment horizontal="right" wrapText="1" shrinkToFit="1"/>
    </xf>
    <xf numFmtId="165" fontId="53" fillId="3" borderId="15" xfId="1" applyNumberFormat="1" applyFont="1" applyFill="1" applyBorder="1" applyAlignment="1">
      <alignment horizontal="right" wrapText="1" shrinkToFit="1"/>
    </xf>
    <xf numFmtId="0" fontId="114" fillId="8" borderId="0" xfId="0" applyFont="1" applyFill="1" applyAlignment="1">
      <alignment vertical="center"/>
    </xf>
    <xf numFmtId="0" fontId="114" fillId="8" borderId="0" xfId="4" applyFont="1" applyFill="1" applyAlignment="1">
      <alignment vertical="center"/>
    </xf>
    <xf numFmtId="0" fontId="117" fillId="8" borderId="0" xfId="0" applyFont="1" applyFill="1" applyAlignment="1">
      <alignment vertical="center"/>
    </xf>
    <xf numFmtId="0" fontId="118" fillId="8" borderId="0" xfId="4" applyFont="1" applyFill="1" applyAlignment="1">
      <alignment vertical="center" shrinkToFit="1"/>
    </xf>
    <xf numFmtId="0" fontId="114" fillId="8" borderId="0" xfId="4" applyFont="1" applyFill="1" applyAlignment="1">
      <alignment vertical="center" shrinkToFit="1"/>
    </xf>
    <xf numFmtId="164" fontId="78" fillId="3" borderId="0" xfId="1" applyFont="1" applyFill="1" applyBorder="1" applyAlignment="1">
      <alignment vertical="center" wrapText="1" shrinkToFit="1"/>
    </xf>
    <xf numFmtId="164" fontId="51" fillId="0" borderId="20" xfId="1" applyFont="1" applyFill="1" applyBorder="1" applyAlignment="1">
      <alignment horizontal="left" vertical="center" wrapText="1" indent="2" shrinkToFit="1"/>
    </xf>
    <xf numFmtId="166" fontId="87" fillId="0" borderId="20" xfId="1" applyNumberFormat="1" applyFont="1" applyFill="1" applyBorder="1" applyAlignment="1">
      <alignment horizontal="center" vertical="center" wrapText="1" shrinkToFit="1"/>
    </xf>
    <xf numFmtId="166" fontId="87" fillId="3" borderId="14" xfId="1" applyNumberFormat="1" applyFont="1" applyFill="1" applyBorder="1" applyAlignment="1">
      <alignment horizontal="center" vertical="center" wrapText="1" shrinkToFit="1"/>
    </xf>
    <xf numFmtId="166" fontId="87" fillId="0" borderId="14" xfId="1" applyNumberFormat="1" applyFont="1" applyFill="1" applyBorder="1" applyAlignment="1">
      <alignment horizontal="center" vertical="center" wrapText="1" shrinkToFit="1"/>
    </xf>
    <xf numFmtId="0" fontId="51" fillId="2" borderId="14" xfId="4" applyFont="1" applyFill="1" applyBorder="1" applyAlignment="1">
      <alignment horizontal="left" vertical="center" wrapText="1" indent="2"/>
    </xf>
    <xf numFmtId="164" fontId="51" fillId="0" borderId="14" xfId="1" applyFont="1" applyFill="1" applyBorder="1" applyAlignment="1">
      <alignment horizontal="left" vertical="center" wrapText="1" indent="2" shrinkToFit="1"/>
    </xf>
    <xf numFmtId="167" fontId="51" fillId="0" borderId="20" xfId="2" applyNumberFormat="1" applyFont="1" applyFill="1" applyBorder="1" applyAlignment="1">
      <alignment horizontal="center" vertical="center" wrapText="1" shrinkToFit="1"/>
    </xf>
    <xf numFmtId="167" fontId="51" fillId="0" borderId="14" xfId="2" applyNumberFormat="1" applyFont="1" applyFill="1" applyBorder="1" applyAlignment="1">
      <alignment horizontal="center" vertical="center" wrapText="1" shrinkToFit="1"/>
    </xf>
    <xf numFmtId="164" fontId="51" fillId="0" borderId="13" xfId="1" applyFont="1" applyFill="1" applyBorder="1" applyAlignment="1">
      <alignment horizontal="left" vertical="center" wrapText="1" indent="2" shrinkToFit="1"/>
    </xf>
    <xf numFmtId="166" fontId="87" fillId="0" borderId="13" xfId="1" applyNumberFormat="1" applyFont="1" applyFill="1" applyBorder="1" applyAlignment="1">
      <alignment horizontal="center" vertical="center" wrapText="1" shrinkToFit="1"/>
    </xf>
    <xf numFmtId="166" fontId="87" fillId="0" borderId="12" xfId="1" applyNumberFormat="1" applyFont="1" applyFill="1" applyBorder="1" applyAlignment="1">
      <alignment horizontal="center" vertical="center" wrapText="1" shrinkToFit="1"/>
    </xf>
    <xf numFmtId="166" fontId="87" fillId="0" borderId="15" xfId="1" applyNumberFormat="1" applyFont="1" applyFill="1" applyBorder="1" applyAlignment="1">
      <alignment horizontal="center" vertical="center" wrapText="1" shrinkToFit="1"/>
    </xf>
    <xf numFmtId="167" fontId="51" fillId="0" borderId="12" xfId="2" applyNumberFormat="1" applyFont="1" applyFill="1" applyBorder="1" applyAlignment="1">
      <alignment horizontal="center" vertical="center" wrapText="1" shrinkToFit="1"/>
    </xf>
    <xf numFmtId="167" fontId="51" fillId="0" borderId="13" xfId="2" applyNumberFormat="1" applyFont="1" applyFill="1" applyBorder="1" applyAlignment="1">
      <alignment horizontal="center" vertical="center" wrapText="1" shrinkToFit="1"/>
    </xf>
    <xf numFmtId="164" fontId="51" fillId="0" borderId="15" xfId="1" applyFont="1" applyFill="1" applyBorder="1" applyAlignment="1">
      <alignment horizontal="left" vertical="center" wrapText="1" indent="2" shrinkToFit="1"/>
    </xf>
    <xf numFmtId="164" fontId="51" fillId="3" borderId="32" xfId="1" applyFont="1" applyFill="1" applyBorder="1" applyAlignment="1">
      <alignment horizontal="left" vertical="center" wrapText="1" shrinkToFit="1"/>
    </xf>
    <xf numFmtId="0" fontId="51" fillId="3" borderId="0" xfId="4" applyFont="1" applyFill="1" applyAlignment="1">
      <alignment horizontal="left" vertical="center" wrapText="1" shrinkToFit="1"/>
    </xf>
    <xf numFmtId="166" fontId="87" fillId="3" borderId="8" xfId="1" applyNumberFormat="1" applyFont="1" applyFill="1" applyBorder="1" applyAlignment="1">
      <alignment horizontal="center" vertical="center" wrapText="1" shrinkToFit="1"/>
    </xf>
    <xf numFmtId="166" fontId="87" fillId="3" borderId="32" xfId="1" applyNumberFormat="1" applyFont="1" applyFill="1" applyBorder="1" applyAlignment="1">
      <alignment horizontal="center" vertical="center" wrapText="1" shrinkToFit="1"/>
    </xf>
    <xf numFmtId="0" fontId="101" fillId="3" borderId="0" xfId="4" applyFont="1" applyFill="1" applyAlignment="1">
      <alignment vertical="center" shrinkToFit="1"/>
    </xf>
    <xf numFmtId="0" fontId="101" fillId="3" borderId="0" xfId="4" applyFont="1" applyFill="1" applyAlignment="1">
      <alignment vertical="center"/>
    </xf>
    <xf numFmtId="167" fontId="51" fillId="3" borderId="32" xfId="2" applyNumberFormat="1" applyFont="1" applyFill="1" applyBorder="1" applyAlignment="1">
      <alignment horizontal="center" vertical="center" wrapText="1" shrinkToFit="1"/>
    </xf>
    <xf numFmtId="0" fontId="68" fillId="2" borderId="19" xfId="4" applyFont="1" applyFill="1" applyBorder="1" applyAlignment="1">
      <alignment vertical="center" wrapText="1"/>
    </xf>
    <xf numFmtId="0" fontId="68" fillId="2" borderId="19" xfId="4" applyFont="1" applyFill="1" applyBorder="1" applyAlignment="1">
      <alignment vertical="center"/>
    </xf>
    <xf numFmtId="164" fontId="87" fillId="3" borderId="18" xfId="1" applyFont="1" applyFill="1" applyBorder="1" applyAlignment="1">
      <alignment horizontal="left" vertical="center" wrapText="1" shrinkToFit="1"/>
    </xf>
    <xf numFmtId="165" fontId="51" fillId="2" borderId="7" xfId="1" applyNumberFormat="1" applyFont="1" applyFill="1" applyBorder="1" applyAlignment="1">
      <alignment horizontal="right" vertical="center" wrapText="1" indent="1"/>
    </xf>
    <xf numFmtId="165" fontId="87" fillId="3" borderId="18" xfId="1" applyNumberFormat="1" applyFont="1" applyFill="1" applyBorder="1" applyAlignment="1">
      <alignment horizontal="right" vertical="center" wrapText="1" indent="1" shrinkToFit="1"/>
    </xf>
    <xf numFmtId="167" fontId="87" fillId="3" borderId="18" xfId="2" applyNumberFormat="1" applyFont="1" applyFill="1" applyBorder="1" applyAlignment="1">
      <alignment horizontal="center" vertical="center" wrapText="1" shrinkToFit="1"/>
    </xf>
    <xf numFmtId="167" fontId="51" fillId="2" borderId="8" xfId="2" applyNumberFormat="1" applyFont="1" applyFill="1" applyBorder="1" applyAlignment="1">
      <alignment horizontal="center" vertical="center" wrapText="1"/>
    </xf>
    <xf numFmtId="0" fontId="51" fillId="2" borderId="15" xfId="4" applyFont="1" applyFill="1" applyBorder="1" applyAlignment="1">
      <alignment horizontal="left" vertical="center" wrapText="1" indent="2"/>
    </xf>
    <xf numFmtId="165" fontId="51" fillId="2" borderId="12" xfId="1" applyNumberFormat="1" applyFont="1" applyFill="1" applyBorder="1" applyAlignment="1">
      <alignment horizontal="right" vertical="center" wrapText="1" indent="1"/>
    </xf>
    <xf numFmtId="165" fontId="51" fillId="2" borderId="13" xfId="1" applyNumberFormat="1" applyFont="1" applyFill="1" applyBorder="1" applyAlignment="1">
      <alignment horizontal="right" vertical="center" wrapText="1" indent="1"/>
    </xf>
    <xf numFmtId="167" fontId="51" fillId="2" borderId="13" xfId="2" applyNumberFormat="1" applyFont="1" applyFill="1" applyBorder="1" applyAlignment="1">
      <alignment horizontal="center" vertical="center" wrapText="1"/>
    </xf>
    <xf numFmtId="165" fontId="51" fillId="2" borderId="14" xfId="1" applyNumberFormat="1" applyFont="1" applyFill="1" applyBorder="1" applyAlignment="1">
      <alignment horizontal="right" vertical="center" wrapText="1" indent="1"/>
    </xf>
    <xf numFmtId="165" fontId="51" fillId="2" borderId="15" xfId="1" applyNumberFormat="1" applyFont="1" applyFill="1" applyBorder="1" applyAlignment="1">
      <alignment horizontal="right" vertical="center" wrapText="1" indent="1"/>
    </xf>
    <xf numFmtId="167" fontId="51" fillId="2" borderId="15" xfId="2" applyNumberFormat="1" applyFont="1" applyFill="1" applyBorder="1" applyAlignment="1">
      <alignment horizontal="center" vertical="center" wrapText="1"/>
    </xf>
    <xf numFmtId="0" fontId="51" fillId="3" borderId="32" xfId="4" applyFont="1" applyFill="1" applyBorder="1" applyAlignment="1">
      <alignment vertical="center" wrapText="1"/>
    </xf>
    <xf numFmtId="0" fontId="66" fillId="3" borderId="0" xfId="4" applyFont="1" applyFill="1" applyAlignment="1">
      <alignment vertical="center"/>
    </xf>
    <xf numFmtId="165" fontId="51" fillId="3" borderId="32" xfId="1" applyNumberFormat="1" applyFont="1" applyFill="1" applyBorder="1" applyAlignment="1">
      <alignment horizontal="right" vertical="center" wrapText="1" indent="1"/>
    </xf>
    <xf numFmtId="165" fontId="51" fillId="3" borderId="0" xfId="1" applyNumberFormat="1" applyFont="1" applyFill="1" applyBorder="1" applyAlignment="1">
      <alignment horizontal="right" vertical="center" wrapText="1" indent="1"/>
    </xf>
    <xf numFmtId="167" fontId="51" fillId="3" borderId="8" xfId="2" applyNumberFormat="1" applyFont="1" applyFill="1" applyBorder="1" applyAlignment="1">
      <alignment horizontal="center" vertical="center" wrapText="1"/>
    </xf>
    <xf numFmtId="0" fontId="51" fillId="3" borderId="8" xfId="4" applyFont="1" applyFill="1" applyBorder="1" applyAlignment="1">
      <alignment vertical="center" wrapText="1"/>
    </xf>
    <xf numFmtId="165" fontId="51" fillId="3" borderId="8" xfId="1" applyNumberFormat="1" applyFont="1" applyFill="1" applyBorder="1" applyAlignment="1">
      <alignment horizontal="right" vertical="center" wrapText="1" indent="1"/>
    </xf>
    <xf numFmtId="167" fontId="51" fillId="3" borderId="32" xfId="2" applyNumberFormat="1" applyFont="1" applyFill="1" applyBorder="1" applyAlignment="1">
      <alignment horizontal="center" vertical="center" wrapText="1"/>
    </xf>
    <xf numFmtId="0" fontId="36" fillId="3" borderId="22" xfId="4" applyFont="1" applyFill="1" applyBorder="1" applyAlignment="1">
      <alignment vertical="center"/>
    </xf>
    <xf numFmtId="0" fontId="42" fillId="3" borderId="0" xfId="4" applyFont="1" applyFill="1" applyAlignment="1">
      <alignment wrapText="1"/>
    </xf>
    <xf numFmtId="0" fontId="42" fillId="3" borderId="17" xfId="4" applyFont="1" applyFill="1" applyBorder="1" applyAlignment="1">
      <alignment vertical="center" wrapText="1" shrinkToFit="1"/>
    </xf>
    <xf numFmtId="165" fontId="36" fillId="3" borderId="16" xfId="1" applyNumberFormat="1" applyFont="1" applyFill="1" applyBorder="1" applyAlignment="1">
      <alignment horizontal="center" vertical="center" wrapText="1" shrinkToFit="1"/>
    </xf>
    <xf numFmtId="165" fontId="36" fillId="3" borderId="17" xfId="1" applyNumberFormat="1" applyFont="1" applyFill="1" applyBorder="1" applyAlignment="1">
      <alignment horizontal="center" vertical="center" wrapText="1" shrinkToFit="1"/>
    </xf>
    <xf numFmtId="173" fontId="36" fillId="3" borderId="17" xfId="2" applyNumberFormat="1" applyFont="1" applyFill="1" applyBorder="1" applyAlignment="1">
      <alignment horizontal="center" vertical="center" wrapText="1" shrinkToFit="1"/>
    </xf>
    <xf numFmtId="173" fontId="36" fillId="3" borderId="17" xfId="2" applyNumberFormat="1" applyFont="1" applyFill="1" applyBorder="1" applyAlignment="1">
      <alignment horizontal="right" vertical="center" wrapText="1" shrinkToFit="1"/>
    </xf>
    <xf numFmtId="173" fontId="36" fillId="3" borderId="16" xfId="2" applyNumberFormat="1" applyFont="1" applyFill="1" applyBorder="1" applyAlignment="1">
      <alignment horizontal="center" vertical="center" wrapText="1" shrinkToFit="1"/>
    </xf>
    <xf numFmtId="0" fontId="42" fillId="3" borderId="17" xfId="4" applyFont="1" applyFill="1" applyBorder="1" applyAlignment="1">
      <alignment wrapText="1"/>
    </xf>
    <xf numFmtId="3" fontId="48" fillId="9" borderId="17" xfId="0" applyNumberFormat="1" applyFont="1" applyFill="1" applyBorder="1" applyAlignment="1">
      <alignment horizontal="center"/>
    </xf>
    <xf numFmtId="3" fontId="48" fillId="9" borderId="16" xfId="0" applyNumberFormat="1" applyFont="1" applyFill="1" applyBorder="1" applyAlignment="1">
      <alignment horizontal="center"/>
    </xf>
    <xf numFmtId="173" fontId="39" fillId="0" borderId="33" xfId="11" applyNumberFormat="1" applyFont="1" applyBorder="1" applyAlignment="1">
      <alignment horizontal="center"/>
    </xf>
    <xf numFmtId="173" fontId="47" fillId="3" borderId="17" xfId="4" applyNumberFormat="1" applyFont="1" applyFill="1" applyBorder="1" applyAlignment="1">
      <alignment horizontal="right" vertical="center" wrapText="1" shrinkToFit="1"/>
    </xf>
    <xf numFmtId="173" fontId="39" fillId="0" borderId="16" xfId="11" applyNumberFormat="1" applyFont="1" applyBorder="1" applyAlignment="1">
      <alignment horizontal="center"/>
    </xf>
    <xf numFmtId="0" fontId="16" fillId="3" borderId="17" xfId="0" applyFont="1" applyFill="1" applyBorder="1" applyAlignment="1">
      <alignment vertical="center"/>
    </xf>
    <xf numFmtId="171" fontId="86" fillId="2" borderId="0" xfId="4" applyNumberFormat="1" applyFont="1" applyFill="1" applyAlignment="1">
      <alignment vertical="center" wrapText="1" shrinkToFit="1"/>
    </xf>
    <xf numFmtId="0" fontId="51" fillId="2" borderId="22" xfId="4" applyFont="1" applyFill="1" applyBorder="1" applyAlignment="1">
      <alignment horizontal="left" vertical="center" wrapText="1" indent="2"/>
    </xf>
    <xf numFmtId="0" fontId="89" fillId="3" borderId="16" xfId="4" applyFont="1" applyFill="1" applyBorder="1" applyAlignment="1">
      <alignment wrapText="1"/>
    </xf>
    <xf numFmtId="9" fontId="89" fillId="3" borderId="16" xfId="2" applyFont="1" applyFill="1" applyBorder="1" applyAlignment="1">
      <alignment horizontal="center" wrapText="1"/>
    </xf>
    <xf numFmtId="167" fontId="89" fillId="3" borderId="16" xfId="2" applyNumberFormat="1" applyFont="1" applyFill="1" applyBorder="1" applyAlignment="1">
      <alignment horizontal="center" wrapText="1"/>
    </xf>
    <xf numFmtId="166" fontId="87" fillId="3" borderId="18" xfId="1" applyNumberFormat="1" applyFont="1" applyFill="1" applyBorder="1" applyAlignment="1">
      <alignment horizontal="center" vertical="center" wrapText="1" shrinkToFit="1"/>
    </xf>
    <xf numFmtId="0" fontId="91" fillId="3" borderId="0" xfId="0" applyFont="1" applyFill="1" applyAlignment="1">
      <alignment vertical="center"/>
    </xf>
    <xf numFmtId="166" fontId="87" fillId="0" borderId="0" xfId="1" applyNumberFormat="1" applyFont="1" applyFill="1" applyBorder="1" applyAlignment="1">
      <alignment horizontal="center" vertical="center" wrapText="1" shrinkToFit="1"/>
    </xf>
    <xf numFmtId="166" fontId="87" fillId="0" borderId="8" xfId="1"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6" fontId="87" fillId="3" borderId="35" xfId="1" applyNumberFormat="1" applyFont="1" applyFill="1" applyBorder="1" applyAlignment="1">
      <alignment horizontal="center" vertical="center" wrapText="1" shrinkToFit="1"/>
    </xf>
    <xf numFmtId="166" fontId="87" fillId="3" borderId="20" xfId="1" applyNumberFormat="1" applyFont="1" applyFill="1" applyBorder="1" applyAlignment="1">
      <alignment horizontal="center" vertical="center" wrapText="1" shrinkToFit="1"/>
    </xf>
    <xf numFmtId="165" fontId="10" fillId="2" borderId="0" xfId="0" applyNumberFormat="1" applyFont="1" applyFill="1" applyAlignment="1">
      <alignment horizontal="centerContinuous" vertical="center" wrapText="1" shrinkToFit="1"/>
    </xf>
    <xf numFmtId="166" fontId="10" fillId="2" borderId="0" xfId="1" applyNumberFormat="1" applyFont="1" applyFill="1" applyBorder="1" applyAlignment="1">
      <alignment horizontal="centerContinuous" vertical="center" wrapText="1" shrinkToFit="1"/>
    </xf>
    <xf numFmtId="166" fontId="122" fillId="2" borderId="0" xfId="1" applyNumberFormat="1" applyFont="1" applyFill="1" applyBorder="1" applyAlignment="1">
      <alignment vertical="center" wrapText="1" shrinkToFit="1"/>
    </xf>
    <xf numFmtId="0" fontId="122" fillId="2" borderId="0" xfId="0" applyFont="1" applyFill="1" applyAlignment="1">
      <alignment vertical="center" wrapText="1" shrinkToFit="1"/>
    </xf>
    <xf numFmtId="166" fontId="122" fillId="2" borderId="0" xfId="1" applyNumberFormat="1" applyFont="1" applyFill="1" applyAlignment="1">
      <alignment vertical="center" wrapText="1" shrinkToFit="1"/>
    </xf>
    <xf numFmtId="166" fontId="9" fillId="2" borderId="0" xfId="1" applyNumberFormat="1" applyFont="1" applyFill="1" applyAlignment="1">
      <alignment vertical="center"/>
    </xf>
    <xf numFmtId="0" fontId="115" fillId="3" borderId="0" xfId="0" applyFont="1" applyFill="1" applyAlignment="1">
      <alignment wrapText="1" shrinkToFit="1"/>
    </xf>
    <xf numFmtId="165" fontId="54" fillId="3" borderId="35" xfId="0" applyNumberFormat="1" applyFont="1" applyFill="1" applyBorder="1" applyAlignment="1">
      <alignment horizontal="right" vertical="center" wrapText="1"/>
    </xf>
    <xf numFmtId="0" fontId="81" fillId="3" borderId="35" xfId="0" applyFont="1" applyFill="1" applyBorder="1" applyAlignment="1">
      <alignment horizontal="right" vertical="center" wrapText="1" shrinkToFit="1"/>
    </xf>
    <xf numFmtId="166" fontId="81" fillId="3" borderId="35" xfId="1" applyNumberFormat="1" applyFont="1" applyFill="1" applyBorder="1" applyAlignment="1">
      <alignment horizontal="right" vertical="center" wrapText="1" shrinkToFit="1"/>
    </xf>
    <xf numFmtId="167" fontId="54" fillId="3" borderId="35" xfId="2" applyNumberFormat="1" applyFont="1" applyFill="1" applyBorder="1" applyAlignment="1">
      <alignment horizontal="right" vertical="center" wrapText="1"/>
    </xf>
    <xf numFmtId="169" fontId="81" fillId="0" borderId="35" xfId="0" applyNumberFormat="1" applyFont="1" applyBorder="1" applyAlignment="1">
      <alignment horizontal="right" vertical="center" wrapText="1" shrinkToFit="1"/>
    </xf>
    <xf numFmtId="0" fontId="32" fillId="0" borderId="0" xfId="0" applyFont="1" applyAlignment="1">
      <alignment vertical="center" wrapText="1"/>
    </xf>
    <xf numFmtId="0" fontId="50" fillId="8" borderId="0" xfId="4" applyFont="1" applyFill="1" applyAlignment="1">
      <alignment horizontal="center" vertical="center" shrinkToFit="1"/>
    </xf>
    <xf numFmtId="0" fontId="22" fillId="8" borderId="0" xfId="4" applyFont="1" applyFill="1" applyAlignment="1">
      <alignment vertical="center" shrinkToFit="1"/>
    </xf>
    <xf numFmtId="0" fontId="22" fillId="8" borderId="7" xfId="4" applyFont="1" applyFill="1" applyBorder="1" applyAlignment="1">
      <alignment vertical="center" shrinkToFit="1"/>
    </xf>
    <xf numFmtId="167" fontId="54" fillId="3" borderId="7" xfId="2" applyNumberFormat="1" applyFont="1" applyFill="1" applyBorder="1" applyAlignment="1">
      <alignment horizontal="right" vertical="center" wrapText="1"/>
    </xf>
    <xf numFmtId="167" fontId="54" fillId="3" borderId="0" xfId="2" applyNumberFormat="1" applyFont="1" applyFill="1" applyBorder="1" applyAlignment="1">
      <alignment horizontal="right" vertical="center" wrapText="1" shrinkToFit="1"/>
    </xf>
    <xf numFmtId="0" fontId="123" fillId="3" borderId="0" xfId="4" applyFont="1" applyFill="1" applyAlignment="1">
      <alignment vertical="center" shrinkToFit="1"/>
    </xf>
    <xf numFmtId="0" fontId="87" fillId="3" borderId="37" xfId="4" applyFont="1" applyFill="1" applyBorder="1" applyAlignment="1">
      <alignment horizontal="left" wrapText="1" shrinkToFit="1"/>
    </xf>
    <xf numFmtId="165" fontId="51" fillId="3" borderId="7" xfId="1" applyNumberFormat="1" applyFont="1" applyFill="1" applyBorder="1" applyAlignment="1">
      <alignment horizontal="right" wrapText="1" shrinkToFit="1"/>
    </xf>
    <xf numFmtId="9" fontId="51" fillId="3" borderId="37" xfId="11" applyFont="1" applyFill="1" applyBorder="1" applyAlignment="1">
      <alignment horizontal="right" wrapText="1" shrinkToFit="1"/>
    </xf>
    <xf numFmtId="0" fontId="51" fillId="3" borderId="20" xfId="4" applyFont="1" applyFill="1" applyBorder="1" applyAlignment="1">
      <alignment vertical="center" wrapText="1"/>
    </xf>
    <xf numFmtId="0" fontId="51" fillId="3" borderId="20" xfId="4" applyFont="1" applyFill="1" applyBorder="1" applyAlignment="1">
      <alignment vertical="center"/>
    </xf>
    <xf numFmtId="165" fontId="51" fillId="3" borderId="37" xfId="1" applyNumberFormat="1" applyFont="1" applyFill="1" applyBorder="1" applyAlignment="1">
      <alignment horizontal="right" wrapText="1" shrinkToFit="1"/>
    </xf>
    <xf numFmtId="4" fontId="53" fillId="3" borderId="14" xfId="2" applyNumberFormat="1" applyFont="1" applyFill="1" applyBorder="1" applyAlignment="1">
      <alignment horizontal="center" vertical="center" wrapText="1" shrinkToFit="1"/>
    </xf>
    <xf numFmtId="171" fontId="86" fillId="3" borderId="0" xfId="4" applyNumberFormat="1" applyFont="1" applyFill="1" applyAlignment="1">
      <alignment horizontal="center" wrapText="1" shrinkToFit="1"/>
    </xf>
    <xf numFmtId="171" fontId="86" fillId="3" borderId="0" xfId="4" applyNumberFormat="1" applyFont="1" applyFill="1" applyAlignment="1">
      <alignment horizontal="right" wrapText="1" shrinkToFit="1"/>
    </xf>
    <xf numFmtId="0" fontId="87" fillId="2" borderId="0" xfId="0" quotePrefix="1" applyFont="1" applyFill="1" applyAlignment="1">
      <alignment horizontal="center" vertical="center"/>
    </xf>
    <xf numFmtId="164" fontId="36" fillId="0" borderId="0" xfId="1" applyFont="1"/>
    <xf numFmtId="166" fontId="87" fillId="3" borderId="14" xfId="13" applyNumberFormat="1" applyFont="1" applyFill="1" applyBorder="1" applyAlignment="1">
      <alignment horizontal="center" vertical="center" wrapText="1" shrinkToFit="1"/>
    </xf>
    <xf numFmtId="166" fontId="51" fillId="3" borderId="14" xfId="13" applyNumberFormat="1" applyFont="1" applyFill="1" applyBorder="1" applyAlignment="1">
      <alignment horizontal="center" vertical="center" wrapText="1" shrinkToFit="1"/>
    </xf>
    <xf numFmtId="0" fontId="100" fillId="2" borderId="0" xfId="1" quotePrefix="1" applyNumberFormat="1" applyFont="1" applyFill="1" applyAlignment="1">
      <alignment horizontal="right" vertical="center" wrapText="1" shrinkToFit="1"/>
    </xf>
    <xf numFmtId="0" fontId="13" fillId="3" borderId="0" xfId="3" applyFont="1" applyFill="1" applyAlignment="1">
      <alignment horizontal="centerContinuous" vertical="center" wrapText="1"/>
    </xf>
    <xf numFmtId="0" fontId="13" fillId="3" borderId="0" xfId="3" applyFont="1" applyFill="1" applyAlignment="1">
      <alignment horizontal="centerContinuous" vertical="center"/>
    </xf>
    <xf numFmtId="0" fontId="31" fillId="3" borderId="0" xfId="4" applyFont="1" applyFill="1" applyAlignment="1">
      <alignment horizontal="centerContinuous" vertical="center" shrinkToFit="1"/>
    </xf>
    <xf numFmtId="0" fontId="15" fillId="3" borderId="0" xfId="4" applyFont="1" applyFill="1" applyAlignment="1">
      <alignment vertical="center" wrapText="1"/>
    </xf>
    <xf numFmtId="0" fontId="15" fillId="3" borderId="0" xfId="4" applyFont="1" applyFill="1" applyAlignment="1">
      <alignment vertical="center"/>
    </xf>
    <xf numFmtId="0" fontId="22" fillId="3" borderId="0" xfId="4" applyFont="1" applyFill="1" applyAlignment="1">
      <alignment horizontal="centerContinuous" vertical="center" shrinkToFit="1"/>
    </xf>
    <xf numFmtId="0" fontId="44" fillId="3" borderId="0" xfId="4" applyFont="1" applyFill="1"/>
    <xf numFmtId="0" fontId="31" fillId="3" borderId="0" xfId="4" applyFont="1" applyFill="1" applyAlignment="1">
      <alignment vertical="center" shrinkToFit="1"/>
    </xf>
    <xf numFmtId="0" fontId="47" fillId="3" borderId="0" xfId="4" applyFont="1" applyFill="1" applyAlignment="1">
      <alignment horizontal="center" vertical="center" wrapText="1" shrinkToFit="1"/>
    </xf>
    <xf numFmtId="0" fontId="36" fillId="3" borderId="0" xfId="4" applyFont="1" applyFill="1" applyAlignment="1">
      <alignment vertical="center"/>
    </xf>
    <xf numFmtId="173" fontId="39" fillId="3" borderId="0" xfId="11" applyNumberFormat="1" applyFont="1" applyFill="1" applyBorder="1" applyAlignment="1">
      <alignment horizontal="center"/>
    </xf>
    <xf numFmtId="0" fontId="42" fillId="3" borderId="0" xfId="4" applyFont="1" applyFill="1" applyAlignment="1">
      <alignment vertical="center" wrapText="1" shrinkToFit="1"/>
    </xf>
    <xf numFmtId="0" fontId="36" fillId="3" borderId="0" xfId="0" applyFont="1" applyFill="1" applyAlignment="1">
      <alignment vertical="center"/>
    </xf>
    <xf numFmtId="166" fontId="87" fillId="0" borderId="32" xfId="1" applyNumberFormat="1" applyFont="1" applyBorder="1" applyAlignment="1">
      <alignment horizontal="center" vertical="center" wrapText="1" shrinkToFit="1"/>
    </xf>
    <xf numFmtId="166" fontId="87" fillId="3" borderId="39" xfId="1" applyNumberFormat="1" applyFont="1" applyFill="1" applyBorder="1" applyAlignment="1">
      <alignment horizontal="center" vertical="center" wrapText="1" shrinkToFit="1"/>
    </xf>
    <xf numFmtId="166" fontId="87" fillId="3" borderId="36" xfId="1" applyNumberFormat="1" applyFont="1" applyFill="1" applyBorder="1" applyAlignment="1">
      <alignment horizontal="center" vertical="center" wrapText="1" shrinkToFit="1"/>
    </xf>
    <xf numFmtId="166" fontId="87" fillId="0" borderId="27" xfId="1" applyNumberFormat="1" applyFont="1" applyFill="1" applyBorder="1" applyAlignment="1">
      <alignment horizontal="center" vertical="center" wrapText="1" shrinkToFit="1"/>
    </xf>
    <xf numFmtId="167" fontId="51" fillId="0" borderId="13" xfId="2" applyNumberFormat="1" applyFont="1" applyBorder="1" applyAlignment="1">
      <alignment horizontal="center" vertical="center" wrapText="1" shrinkToFit="1"/>
    </xf>
    <xf numFmtId="17" fontId="108" fillId="3" borderId="21" xfId="4" applyNumberFormat="1" applyFont="1" applyFill="1" applyBorder="1" applyAlignment="1">
      <alignment horizontal="center" vertical="center" wrapText="1" shrinkToFit="1"/>
    </xf>
    <xf numFmtId="0" fontId="108" fillId="3" borderId="21" xfId="4" quotePrefix="1" applyFont="1" applyFill="1" applyBorder="1" applyAlignment="1">
      <alignment horizontal="center" vertical="center" wrapText="1" shrinkToFit="1"/>
    </xf>
    <xf numFmtId="49" fontId="111" fillId="3" borderId="7" xfId="4" quotePrefix="1" applyNumberFormat="1" applyFont="1" applyFill="1" applyBorder="1" applyAlignment="1">
      <alignment horizontal="center" vertical="center" wrapText="1" shrinkToFit="1"/>
    </xf>
    <xf numFmtId="167" fontId="53" fillId="3" borderId="31" xfId="2" applyNumberFormat="1" applyFont="1" applyFill="1" applyBorder="1" applyAlignment="1">
      <alignment horizontal="right" wrapText="1" shrinkToFit="1"/>
    </xf>
    <xf numFmtId="0" fontId="46" fillId="0" borderId="8" xfId="0" applyFont="1" applyBorder="1" applyAlignment="1">
      <alignment horizontal="center" vertical="center"/>
    </xf>
    <xf numFmtId="0" fontId="46" fillId="0" borderId="0" xfId="0" applyFont="1" applyAlignment="1">
      <alignment horizontal="center" vertical="center"/>
    </xf>
    <xf numFmtId="0" fontId="46" fillId="0" borderId="17" xfId="0" applyFont="1" applyBorder="1" applyAlignment="1">
      <alignment horizontal="center" vertical="center"/>
    </xf>
    <xf numFmtId="0" fontId="119" fillId="8" borderId="0" xfId="0" applyFont="1" applyFill="1" applyAlignment="1">
      <alignment horizontal="center" vertical="center"/>
    </xf>
    <xf numFmtId="0" fontId="114" fillId="10" borderId="0" xfId="0" applyFont="1" applyFill="1" applyAlignment="1">
      <alignment horizontal="center" vertical="center" wrapText="1" shrinkToFit="1"/>
    </xf>
    <xf numFmtId="0" fontId="36" fillId="0" borderId="0" xfId="0" applyFont="1" applyAlignment="1">
      <alignment horizontal="center" vertical="center"/>
    </xf>
    <xf numFmtId="0" fontId="114" fillId="3" borderId="0" xfId="0" applyFont="1" applyFill="1" applyAlignment="1">
      <alignment horizontal="center" vertical="center" wrapText="1" shrinkToFit="1"/>
    </xf>
    <xf numFmtId="0" fontId="22" fillId="3" borderId="0" xfId="4" applyFont="1" applyFill="1" applyAlignment="1">
      <alignment horizontal="center" vertical="center" shrinkToFit="1"/>
    </xf>
    <xf numFmtId="0" fontId="22" fillId="8" borderId="0" xfId="4" applyFont="1" applyFill="1" applyAlignment="1">
      <alignment horizontal="center" vertical="center" shrinkToFit="1"/>
    </xf>
    <xf numFmtId="0" fontId="51" fillId="2" borderId="1" xfId="0" quotePrefix="1" applyFont="1" applyFill="1" applyBorder="1" applyAlignment="1">
      <alignment horizontal="center" vertical="center" shrinkToFit="1"/>
    </xf>
    <xf numFmtId="0" fontId="114" fillId="8" borderId="0" xfId="0" applyFont="1" applyFill="1" applyAlignment="1">
      <alignment horizontal="left" vertical="center"/>
    </xf>
    <xf numFmtId="0" fontId="86" fillId="0" borderId="0" xfId="0" applyFont="1" applyAlignment="1">
      <alignment horizontal="center" vertical="center" wrapText="1"/>
    </xf>
    <xf numFmtId="0" fontId="51" fillId="0" borderId="38" xfId="4" applyFont="1" applyBorder="1" applyAlignment="1">
      <alignment horizontal="left" wrapText="1" shrinkToFit="1"/>
    </xf>
    <xf numFmtId="0" fontId="51" fillId="0" borderId="20" xfId="4" applyFont="1" applyBorder="1" applyAlignment="1">
      <alignment horizontal="left"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6" fillId="2" borderId="0" xfId="0" applyFont="1" applyFill="1" applyAlignment="1">
      <alignment horizontal="left" vertical="center" wrapText="1"/>
    </xf>
    <xf numFmtId="0" fontId="33" fillId="0" borderId="2" xfId="0" applyFont="1" applyBorder="1" applyAlignment="1">
      <alignment horizontal="center" vertical="center" wrapText="1"/>
    </xf>
    <xf numFmtId="0" fontId="26" fillId="3" borderId="0" xfId="0" applyFont="1" applyFill="1" applyAlignment="1">
      <alignment horizontal="left" vertical="center" wrapText="1"/>
    </xf>
    <xf numFmtId="0" fontId="21" fillId="6" borderId="0" xfId="0" applyFont="1" applyFill="1" applyAlignment="1">
      <alignment horizontal="center" vertical="center" wrapText="1" shrinkToFi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5" fillId="2" borderId="0" xfId="4" applyFont="1" applyFill="1" applyAlignment="1">
      <alignment horizontal="left" vertical="center" wrapText="1" shrinkToFit="1"/>
    </xf>
    <xf numFmtId="0" fontId="28" fillId="3" borderId="0" xfId="0" applyFont="1" applyFill="1" applyAlignment="1">
      <alignment horizontal="left" vertical="center" wrapText="1"/>
    </xf>
    <xf numFmtId="0" fontId="116" fillId="8" borderId="0" xfId="0" applyFont="1" applyFill="1" applyAlignment="1">
      <alignment horizontal="center" wrapText="1" shrinkToFit="1"/>
    </xf>
    <xf numFmtId="0" fontId="32" fillId="0" borderId="2" xfId="0" applyFont="1" applyBorder="1" applyAlignment="1">
      <alignment horizontal="center" vertical="center" wrapText="1"/>
    </xf>
    <xf numFmtId="0" fontId="115" fillId="10" borderId="0" xfId="0" applyFont="1" applyFill="1" applyAlignment="1">
      <alignment horizontal="center" vertical="center" wrapText="1" shrinkToFit="1"/>
    </xf>
    <xf numFmtId="0" fontId="115" fillId="10" borderId="36" xfId="0" applyFont="1" applyFill="1" applyBorder="1" applyAlignment="1">
      <alignment horizontal="center" vertical="center" wrapText="1" shrinkToFit="1"/>
    </xf>
    <xf numFmtId="0" fontId="75" fillId="0" borderId="0" xfId="0" applyFont="1" applyAlignment="1">
      <alignment horizontal="left" wrapText="1"/>
    </xf>
    <xf numFmtId="0" fontId="116" fillId="10" borderId="0" xfId="0" applyFont="1" applyFill="1" applyAlignment="1">
      <alignment horizontal="center" vertical="center" wrapText="1" shrinkToFit="1"/>
    </xf>
    <xf numFmtId="0" fontId="75" fillId="0" borderId="0" xfId="10" applyFont="1" applyAlignment="1">
      <alignment horizontal="left" vertical="center" wrapText="1"/>
    </xf>
    <xf numFmtId="0" fontId="75" fillId="2" borderId="0" xfId="10" applyFont="1" applyFill="1" applyAlignment="1">
      <alignment horizontal="left" vertical="center" wrapText="1"/>
    </xf>
    <xf numFmtId="0" fontId="78" fillId="2" borderId="0" xfId="4" applyFont="1" applyFill="1" applyAlignment="1">
      <alignment horizontal="left" vertical="center" wrapText="1"/>
    </xf>
    <xf numFmtId="171" fontId="37" fillId="2" borderId="0" xfId="4" applyNumberFormat="1" applyFont="1" applyFill="1" applyAlignment="1">
      <alignment horizontal="center" vertical="center" wrapText="1" shrinkToFit="1"/>
    </xf>
    <xf numFmtId="0" fontId="119" fillId="10" borderId="0" xfId="0" applyFont="1" applyFill="1" applyAlignment="1">
      <alignment horizontal="center" vertical="center" wrapText="1" shrinkToFit="1"/>
    </xf>
    <xf numFmtId="171" fontId="37" fillId="2" borderId="8" xfId="4" applyNumberFormat="1" applyFont="1" applyFill="1" applyBorder="1" applyAlignment="1">
      <alignment horizontal="center" vertical="center" wrapText="1" shrinkToFit="1"/>
    </xf>
    <xf numFmtId="0" fontId="115" fillId="8" borderId="0" xfId="4" applyFont="1" applyFill="1" applyAlignment="1">
      <alignment horizontal="left" vertical="center" shrinkToFit="1"/>
    </xf>
    <xf numFmtId="0" fontId="119" fillId="8" borderId="7" xfId="4" applyFont="1" applyFill="1" applyBorder="1" applyAlignment="1">
      <alignment horizontal="left" vertical="center" shrinkToFit="1"/>
    </xf>
    <xf numFmtId="0" fontId="119" fillId="8" borderId="0" xfId="4" applyFont="1" applyFill="1" applyAlignment="1">
      <alignment horizontal="left" vertical="center" shrinkToFit="1"/>
    </xf>
    <xf numFmtId="166" fontId="87" fillId="0" borderId="0" xfId="1" applyNumberFormat="1" applyFont="1" applyFill="1" applyBorder="1" applyAlignment="1">
      <alignment horizontal="center" vertical="center" wrapText="1" shrinkToFit="1"/>
    </xf>
    <xf numFmtId="166" fontId="87" fillId="0" borderId="32" xfId="1" applyNumberFormat="1" applyFont="1" applyBorder="1" applyAlignment="1">
      <alignment horizontal="center" vertical="center" wrapText="1" shrinkToFit="1"/>
    </xf>
    <xf numFmtId="166" fontId="87" fillId="0" borderId="35" xfId="1"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166" fontId="87" fillId="0" borderId="20" xfId="1"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6" fontId="66" fillId="0" borderId="0" xfId="1" applyNumberFormat="1" applyFont="1" applyFill="1" applyBorder="1" applyAlignment="1">
      <alignment horizontal="center" vertical="center" wrapText="1" shrinkToFit="1"/>
    </xf>
    <xf numFmtId="166" fontId="66" fillId="0" borderId="34" xfId="1" applyNumberFormat="1" applyFont="1" applyFill="1" applyBorder="1" applyAlignment="1">
      <alignment horizontal="center" vertical="center" wrapText="1" shrinkToFit="1"/>
    </xf>
    <xf numFmtId="171" fontId="86" fillId="2" borderId="0" xfId="4" applyNumberFormat="1" applyFont="1" applyFill="1" applyAlignment="1">
      <alignment horizontal="center" vertical="center" wrapText="1" shrinkToFit="1"/>
    </xf>
    <xf numFmtId="0" fontId="114" fillId="8" borderId="0" xfId="4" applyFont="1" applyFill="1" applyAlignment="1">
      <alignment horizontal="left" vertical="center" shrinkToFit="1"/>
    </xf>
    <xf numFmtId="171" fontId="86" fillId="2" borderId="7" xfId="4" applyNumberFormat="1" applyFont="1" applyFill="1" applyBorder="1" applyAlignment="1">
      <alignment horizontal="center" vertical="center" wrapText="1" shrinkToFit="1"/>
    </xf>
    <xf numFmtId="166" fontId="87" fillId="0" borderId="14" xfId="1" applyNumberFormat="1" applyFont="1" applyFill="1" applyBorder="1" applyAlignment="1">
      <alignment horizontal="center" vertical="center" wrapText="1" shrinkToFit="1"/>
    </xf>
    <xf numFmtId="164" fontId="67" fillId="3" borderId="7" xfId="1" applyFont="1" applyFill="1" applyBorder="1" applyAlignment="1">
      <alignment horizontal="center" vertical="center" wrapText="1" shrinkToFit="1"/>
    </xf>
    <xf numFmtId="166" fontId="66" fillId="7" borderId="0" xfId="1" applyNumberFormat="1" applyFont="1" applyFill="1" applyBorder="1" applyAlignment="1">
      <alignment horizontal="center" vertical="center" wrapText="1" shrinkToFit="1"/>
    </xf>
    <xf numFmtId="171" fontId="70" fillId="2" borderId="9" xfId="4" applyNumberFormat="1" applyFont="1" applyFill="1" applyBorder="1" applyAlignment="1">
      <alignment horizontal="center" vertical="center" wrapText="1" shrinkToFit="1"/>
    </xf>
    <xf numFmtId="0" fontId="72" fillId="3" borderId="10" xfId="4" applyFont="1" applyFill="1" applyBorder="1" applyAlignment="1">
      <alignment horizontal="center" vertical="center" wrapText="1" shrinkToFit="1"/>
    </xf>
    <xf numFmtId="0" fontId="64" fillId="5" borderId="0" xfId="0" applyFont="1" applyFill="1" applyAlignment="1">
      <alignment horizontal="center" vertical="center" wrapText="1" shrinkToFit="1"/>
    </xf>
    <xf numFmtId="0" fontId="69" fillId="8" borderId="7" xfId="4" applyFont="1" applyFill="1" applyBorder="1" applyAlignment="1">
      <alignment horizontal="left" vertical="center" shrinkToFit="1"/>
    </xf>
  </cellXfs>
  <cellStyles count="14">
    <cellStyle name="Comma 2" xfId="7" xr:uid="{00000000-0005-0000-0000-000000000000}"/>
    <cellStyle name="Comma_IV-trim  2002" xfId="5" xr:uid="{00000000-0005-0000-0000-000001000000}"/>
    <cellStyle name="Millares" xfId="1" builtinId="3"/>
    <cellStyle name="Millares 10 2" xfId="12" xr:uid="{30922FBD-B4EA-4E57-BC26-21FC8C74CC3D}"/>
    <cellStyle name="Millares 2" xfId="13" xr:uid="{5486D691-EEBF-4263-92F4-A6E438A12228}"/>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C00000"/>
      <color rgb="FF404040"/>
      <color rgb="FF7F7F7F"/>
      <color rgb="FFE8E9EC"/>
      <color rgb="FF393943"/>
      <color rgb="FF85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689408690416E-2"/>
          <c:y val="0.39818726680008698"/>
          <c:w val="0.96875814146790118"/>
          <c:h val="0.44723157590200457"/>
        </c:manualLayout>
      </c:layout>
      <c:barChart>
        <c:barDir val="col"/>
        <c:grouping val="clustered"/>
        <c:varyColors val="0"/>
        <c:ser>
          <c:idx val="0"/>
          <c:order val="0"/>
          <c:spPr>
            <a:solidFill>
              <a:srgbClr val="40404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ahnschrift Light" panose="020B0502040204020203" pitchFamily="34" charset="0"/>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'Consolidated Balance'!$D$48:$H$48</c:f>
              <c:strCache>
                <c:ptCount val="5"/>
                <c:pt idx="0">
                  <c:v>2025</c:v>
                </c:pt>
                <c:pt idx="1">
                  <c:v>2026</c:v>
                </c:pt>
                <c:pt idx="2">
                  <c:v>2027</c:v>
                </c:pt>
                <c:pt idx="3">
                  <c:v>2028</c:v>
                </c:pt>
                <c:pt idx="4">
                  <c:v>2029+</c:v>
                </c:pt>
              </c:strCache>
            </c:strRef>
          </c:cat>
          <c:val>
            <c:numRef>
              <c:f>'Consolidated Balance'!$D$49:$H$49</c:f>
              <c:numCache>
                <c:formatCode>0.0%</c:formatCode>
                <c:ptCount val="5"/>
                <c:pt idx="0">
                  <c:v>3.5794968315579441E-2</c:v>
                </c:pt>
                <c:pt idx="1">
                  <c:v>5.2108928564063607E-2</c:v>
                </c:pt>
                <c:pt idx="2">
                  <c:v>0.10250908334843423</c:v>
                </c:pt>
                <c:pt idx="3">
                  <c:v>0.12017682536084083</c:v>
                </c:pt>
                <c:pt idx="4">
                  <c:v>0.68941019441108198</c:v>
                </c:pt>
              </c:numCache>
            </c:numRef>
          </c:val>
          <c:extLst>
            <c:ext xmlns:c16="http://schemas.microsoft.com/office/drawing/2014/chart" uri="{C3380CC4-5D6E-409C-BE32-E72D297353CC}">
              <c16:uniqueId val="{00000000-5268-40D8-90A4-C8FDF83712EF}"/>
            </c:ext>
          </c:extLst>
        </c:ser>
        <c:dLbls>
          <c:dLblPos val="outEnd"/>
          <c:showLegendKey val="0"/>
          <c:showVal val="1"/>
          <c:showCatName val="0"/>
          <c:showSerName val="0"/>
          <c:showPercent val="0"/>
          <c:showBubbleSize val="0"/>
        </c:dLbls>
        <c:gapWidth val="219"/>
        <c:overlap val="-27"/>
        <c:axId val="453861472"/>
        <c:axId val="453863440"/>
      </c:barChart>
      <c:catAx>
        <c:axId val="45386147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s-MX"/>
          </a:p>
        </c:txPr>
        <c:crossAx val="453863440"/>
        <c:crosses val="autoZero"/>
        <c:auto val="1"/>
        <c:lblAlgn val="ctr"/>
        <c:lblOffset val="100"/>
        <c:noMultiLvlLbl val="0"/>
      </c:catAx>
      <c:valAx>
        <c:axId val="453863440"/>
        <c:scaling>
          <c:orientation val="minMax"/>
        </c:scaling>
        <c:delete val="1"/>
        <c:axPos val="l"/>
        <c:numFmt formatCode="0.0%" sourceLinked="1"/>
        <c:majorTickMark val="out"/>
        <c:minorTickMark val="none"/>
        <c:tickLblPos val="nextTo"/>
        <c:crossAx val="45386147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latin typeface="Bahnschrift Light" panose="020B0502040204020203" pitchFamily="34" charset="0"/>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xdr:from>
      <xdr:col>5</xdr:col>
      <xdr:colOff>696451</xdr:colOff>
      <xdr:row>23</xdr:row>
      <xdr:rowOff>61451</xdr:rowOff>
    </xdr:from>
    <xdr:to>
      <xdr:col>12</xdr:col>
      <xdr:colOff>225322</xdr:colOff>
      <xdr:row>33</xdr:row>
      <xdr:rowOff>9102</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cocacolafemsa-my.sharepoint.com/personal/jorge_collazo_kof_com_mx/Documents/Investor%20Relations/Reportes%20Trimestrales/2025/2Q25/2.%20Informaci&#243;n%20Financiera/One%20Page/Vinculos/10725%20SV_EFPR003_Estados%20Financieros%20Junio%202025_v6.xlsx" TargetMode="External"/><Relationship Id="rId2" Type="http://schemas.microsoft.com/office/2019/04/relationships/externalLinkLongPath" Target="/personal/jorge_collazo_kof_com_mx/Documents/Investor%20Relations/Reportes%20Trimestrales/2025/2Q25/2.%20Informaci&#243;n%20Financiera/One%20Page/Vinculos/10725%20SV_EFPR003_Estados%20Financieros%20Junio%202025_v6.xlsx?27129F14" TargetMode="External"/><Relationship Id="rId1" Type="http://schemas.openxmlformats.org/officeDocument/2006/relationships/externalLinkPath" Target="file:///\\27129F14\10725%20SV_EFPR003_Estados%20Financieros%20Junio%202025_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jorge_collazo_kof_com_mx/Documents/Investor%20Relations/Reportes%20Trimestrales/2025/2Q25/2.%20Informaci&#243;n%20Financiera/One%20Page/Balance%20Junio%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jorge_collazo_kof_com_mx/Documents/Investor%20Relations/Reportes%20Trimestrales/2025/2Q25/2.%20Informaci&#243;n%20Financiera/Backs/170725%20%20Financial%20Ratios%202Q.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cocacolafemsa-my.sharepoint.com/personal/jorge_collazo_kof_com_mx/Documents/Investor%20Relations/Reportes%20Trimestrales/2025/2Q25/15.%20Formato%20PR/V&#237;nculos/Transacciones%20y%20Volumen%202Q25.xlsx" TargetMode="External"/><Relationship Id="rId2" Type="http://schemas.microsoft.com/office/2019/04/relationships/externalLinkLongPath" Target="V&#237;nculos/Transacciones%20y%20Volumen%202Q25.xlsx?C45BA886" TargetMode="External"/><Relationship Id="rId1" Type="http://schemas.openxmlformats.org/officeDocument/2006/relationships/externalLinkPath" Target="file:///\\C45BA886\Transacciones%20y%20Volumen%202Q25.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personal/jorge_collazo_kof_com_mx/Documents/Investor%20Relations/Reportes%20Trimestrales/2025/2Q25/2.%20Informaci&#243;n%20Financiera/One%20Page/Vinculos/10725%20SV_EFPR004_EEFF%20por%20pais%20Junio%202025_v6.xlsx?27129F14" TargetMode="External"/><Relationship Id="rId1" Type="http://schemas.openxmlformats.org/officeDocument/2006/relationships/externalLinkPath" Target="file:///\\27129F14\10725%20SV_EFPR004_EEFF%20por%20pais%20Junio%202025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xto"/>
      <sheetName val="(+) Resumen"/>
      <sheetName val="(1) Consolidado 2Q Fil disc PY"/>
      <sheetName val="ADJ"/>
      <sheetName val="(2) Consolidado YTD Fil disc PY"/>
      <sheetName val="(5) Division MX-CAM "/>
      <sheetName val="(8) SA Reportado Division"/>
      <sheetName val="(9) Balance  (3)"/>
      <sheetName val="Macroeconomics (2)"/>
      <sheetName val="Vol y Trans Acum. "/>
      <sheetName val="Vol y Trans Quarter"/>
      <sheetName val="Vol y Trans Acum "/>
      <sheetName val="Cerveza + Spirit AA"/>
      <sheetName val="Cerveza + Spirit"/>
      <sheetName val="PNC"/>
      <sheetName val="VOL 2025"/>
      <sheetName val="Average"/>
      <sheetName val="INDIC"/>
      <sheetName val="TC"/>
      <sheetName val="Closing"/>
      <sheetName val="IPC P 2025"/>
      <sheetName val="XCHR P 2025"/>
      <sheetName val="Periodo 2025"/>
      <sheetName val="Acumulado 2025"/>
      <sheetName val="Argentina 2025"/>
      <sheetName val="Hoja1"/>
      <sheetName val="BG 2025"/>
      <sheetName val="XCHR P 2024"/>
      <sheetName val="IPC P 2024"/>
      <sheetName val="Argentina 2024"/>
      <sheetName val="Acumulado 2024"/>
      <sheetName val="Periodo 2024"/>
      <sheetName val="BG 2024"/>
      <sheetName val="Vol y Trans T"/>
      <sheetName val="Vol y Trans Acum"/>
    </sheetNames>
    <sheetDataSet>
      <sheetData sheetId="0" refreshError="1"/>
      <sheetData sheetId="1" refreshError="1"/>
      <sheetData sheetId="2">
        <row r="6">
          <cell r="C6">
            <v>6131.8687021843762</v>
          </cell>
          <cell r="F6">
            <v>6372.7954877592856</v>
          </cell>
          <cell r="K6">
            <v>-3.7805510319243396E-2</v>
          </cell>
        </row>
        <row r="7">
          <cell r="C7">
            <v>1035.298892295129</v>
          </cell>
          <cell r="F7">
            <v>1095.8099139391697</v>
          </cell>
          <cell r="K7">
            <v>-5.5220363380833803E-2</v>
          </cell>
        </row>
        <row r="8">
          <cell r="C8">
            <v>68.65059971433368</v>
          </cell>
          <cell r="F8">
            <v>61.892617557081508</v>
          </cell>
        </row>
        <row r="9">
          <cell r="C9">
            <v>72851.60151224662</v>
          </cell>
          <cell r="F9">
            <v>69296.507904114813</v>
          </cell>
        </row>
        <row r="10">
          <cell r="C10">
            <v>65.011111991966985</v>
          </cell>
          <cell r="F10">
            <v>159.2952275959365</v>
          </cell>
        </row>
        <row r="11">
          <cell r="C11">
            <v>72916.61262423858</v>
          </cell>
          <cell r="F11">
            <v>69455.803131710723</v>
          </cell>
          <cell r="K11">
            <v>2.3657855063270228E-2</v>
          </cell>
        </row>
        <row r="12">
          <cell r="C12">
            <v>39874.525487939558</v>
          </cell>
          <cell r="F12">
            <v>37494.500954104617</v>
          </cell>
        </row>
        <row r="13">
          <cell r="C13">
            <v>33042.087136299029</v>
          </cell>
          <cell r="F13">
            <v>31961.302177606118</v>
          </cell>
          <cell r="K13">
            <v>8.5454987181079467E-3</v>
          </cell>
        </row>
        <row r="14">
          <cell r="C14">
            <v>23678.73165636319</v>
          </cell>
          <cell r="F14">
            <v>21620.579089053732</v>
          </cell>
        </row>
        <row r="15">
          <cell r="C15">
            <v>-291.35103704843908</v>
          </cell>
          <cell r="F15">
            <v>672.49271234141338</v>
          </cell>
          <cell r="G15">
            <v>9.682311369521553E-3</v>
          </cell>
        </row>
        <row r="16">
          <cell r="C16">
            <v>-111.8059375130368</v>
          </cell>
          <cell r="D16">
            <v>-1.5333397080471455E-3</v>
          </cell>
          <cell r="F16">
            <v>-77.751425632113992</v>
          </cell>
          <cell r="G16">
            <v>-1.11943742821132E-3</v>
          </cell>
        </row>
        <row r="17">
          <cell r="C17">
            <v>9766.512454497326</v>
          </cell>
          <cell r="F17">
            <v>9745.9818018430906</v>
          </cell>
          <cell r="K17">
            <v>-2.5770603696731897E-2</v>
          </cell>
        </row>
        <row r="18">
          <cell r="C18">
            <v>99.438132016933608</v>
          </cell>
          <cell r="F18">
            <v>63.49357457511821</v>
          </cell>
          <cell r="I18">
            <v>0.5661133064620576</v>
          </cell>
        </row>
        <row r="19">
          <cell r="C19">
            <v>-54.487432233272202</v>
          </cell>
          <cell r="F19">
            <v>44.925395853155209</v>
          </cell>
        </row>
        <row r="20">
          <cell r="C20">
            <v>2101.2748277431779</v>
          </cell>
          <cell r="F20">
            <v>1835.5745626305761</v>
          </cell>
        </row>
        <row r="21">
          <cell r="C21">
            <v>626.04968149454771</v>
          </cell>
          <cell r="F21">
            <v>678.10920261235151</v>
          </cell>
        </row>
        <row r="22">
          <cell r="C22">
            <v>1475.2251462486306</v>
          </cell>
          <cell r="F22">
            <v>1157.4653600182248</v>
          </cell>
        </row>
        <row r="23">
          <cell r="C23">
            <v>-55.29380525554523</v>
          </cell>
          <cell r="F23">
            <v>-177.18967705042272</v>
          </cell>
        </row>
        <row r="24">
          <cell r="C24">
            <v>-76.889494437528057</v>
          </cell>
          <cell r="F24">
            <v>-34.083416090203862</v>
          </cell>
        </row>
        <row r="25">
          <cell r="C25">
            <v>-153.55435119548309</v>
          </cell>
          <cell r="F25">
            <v>-61.113011188856809</v>
          </cell>
          <cell r="I25">
            <v>1.5126294418868662</v>
          </cell>
        </row>
        <row r="26">
          <cell r="C26">
            <v>1189.487495360074</v>
          </cell>
          <cell r="F26">
            <v>885.079255688741</v>
          </cell>
        </row>
        <row r="27">
          <cell r="C27">
            <v>8532.0742593535906</v>
          </cell>
          <cell r="F27">
            <v>8752.4835757260771</v>
          </cell>
        </row>
        <row r="28">
          <cell r="C28">
            <v>3028.9689104602699</v>
          </cell>
          <cell r="F28">
            <v>3043.6348692639895</v>
          </cell>
        </row>
        <row r="29">
          <cell r="C29">
            <v>0</v>
          </cell>
          <cell r="F29">
            <v>0</v>
          </cell>
        </row>
        <row r="30">
          <cell r="C30">
            <v>5503.1053488933212</v>
          </cell>
          <cell r="F30">
            <v>5708.8487064620886</v>
          </cell>
        </row>
        <row r="31">
          <cell r="C31">
            <v>5312.2911485548093</v>
          </cell>
          <cell r="F31">
            <v>5607.9956707938336</v>
          </cell>
          <cell r="K31">
            <v>-8.1259635130379149E-2</v>
          </cell>
        </row>
        <row r="32">
          <cell r="C32">
            <v>190.8142003385114</v>
          </cell>
          <cell r="F32">
            <v>100.8530356682555</v>
          </cell>
          <cell r="I32">
            <v>0.89200254681646696</v>
          </cell>
        </row>
        <row r="35">
          <cell r="C35">
            <v>9766.512454497326</v>
          </cell>
          <cell r="F35">
            <v>9745.9818018430906</v>
          </cell>
        </row>
        <row r="36">
          <cell r="C36">
            <v>3159.8207756866364</v>
          </cell>
          <cell r="F36">
            <v>2656.7022118637328</v>
          </cell>
        </row>
        <row r="37">
          <cell r="C37">
            <v>461.35799194545365</v>
          </cell>
          <cell r="F37">
            <v>1519.4116217392721</v>
          </cell>
        </row>
        <row r="38">
          <cell r="C38">
            <v>13387.691222129417</v>
          </cell>
          <cell r="F38">
            <v>13922.095635446098</v>
          </cell>
          <cell r="K38">
            <v>-6.2711654666985028E-2</v>
          </cell>
        </row>
        <row r="39">
          <cell r="C39">
            <v>5404.4612974427428</v>
          </cell>
          <cell r="F39">
            <v>5512</v>
          </cell>
        </row>
      </sheetData>
      <sheetData sheetId="3" refreshError="1"/>
      <sheetData sheetId="4">
        <row r="7">
          <cell r="D7">
            <v>12053.665341815353</v>
          </cell>
          <cell r="F7">
            <v>12330.798731989342</v>
          </cell>
          <cell r="J7">
            <v>-2.2474893654296002E-2</v>
          </cell>
        </row>
        <row r="8">
          <cell r="D8">
            <v>2021.778936949232</v>
          </cell>
          <cell r="F8">
            <v>2104.4426018997137</v>
          </cell>
          <cell r="J8">
            <v>-3.9280550999993946E-2</v>
          </cell>
        </row>
        <row r="9">
          <cell r="D9">
            <v>68.633708318107978</v>
          </cell>
          <cell r="F9">
            <v>61.768665724160641</v>
          </cell>
        </row>
        <row r="10">
          <cell r="D10">
            <v>142555.95368359095</v>
          </cell>
          <cell r="F10">
            <v>133359.24051566626</v>
          </cell>
        </row>
        <row r="11">
          <cell r="D11">
            <v>146.56191940994199</v>
          </cell>
          <cell r="F11">
            <v>325.82663931223249</v>
          </cell>
        </row>
        <row r="12">
          <cell r="D12">
            <v>142702.51560300088</v>
          </cell>
          <cell r="F12">
            <v>133685.06715497849</v>
          </cell>
          <cell r="J12">
            <v>5.3857484009452339E-2</v>
          </cell>
        </row>
        <row r="13">
          <cell r="D13">
            <v>77986.581667752398</v>
          </cell>
          <cell r="F13">
            <v>73124.492963819052</v>
          </cell>
        </row>
        <row r="14">
          <cell r="D14">
            <v>64715.933935248489</v>
          </cell>
          <cell r="F14">
            <v>60560.574191159445</v>
          </cell>
          <cell r="J14">
            <v>5.3064017309033096E-2</v>
          </cell>
        </row>
        <row r="15">
          <cell r="D15">
            <v>46029.062436029322</v>
          </cell>
          <cell r="F15">
            <v>41437.923482686987</v>
          </cell>
        </row>
        <row r="16">
          <cell r="D16">
            <v>-109.2571917941063</v>
          </cell>
          <cell r="F16">
            <v>863.91882523854565</v>
          </cell>
          <cell r="G16">
            <v>6.4623435034596756E-3</v>
          </cell>
        </row>
        <row r="17">
          <cell r="D17">
            <v>-189.66542139511068</v>
          </cell>
          <cell r="E17">
            <v>-1.3290965516176382E-3</v>
          </cell>
          <cell r="F17">
            <v>-121.5021861307583</v>
          </cell>
          <cell r="G17">
            <v>-9.0886879676623259E-4</v>
          </cell>
        </row>
        <row r="18">
          <cell r="D18">
            <v>18985.794112408381</v>
          </cell>
          <cell r="F18">
            <v>18380.234069364655</v>
          </cell>
          <cell r="J18">
            <v>6.9074499866077499E-3</v>
          </cell>
        </row>
        <row r="19">
          <cell r="D19">
            <v>124.94565820797101</v>
          </cell>
          <cell r="F19">
            <v>-26.850727079825798</v>
          </cell>
        </row>
        <row r="20">
          <cell r="D20">
            <v>-130.4425447566237</v>
          </cell>
          <cell r="F20">
            <v>58.108862398702399</v>
          </cell>
        </row>
        <row r="21">
          <cell r="D21">
            <v>3963.4340308720557</v>
          </cell>
          <cell r="F21">
            <v>3647.939497817229</v>
          </cell>
        </row>
        <row r="22">
          <cell r="D22">
            <v>1214.1334387204106</v>
          </cell>
          <cell r="F22">
            <v>1307.383328198435</v>
          </cell>
        </row>
        <row r="23">
          <cell r="D23">
            <v>2749.3005921516451</v>
          </cell>
          <cell r="F23">
            <v>2340.5561696187933</v>
          </cell>
        </row>
        <row r="24">
          <cell r="D24">
            <v>1.1548193728939999</v>
          </cell>
          <cell r="F24">
            <v>-204.12142516816911</v>
          </cell>
        </row>
        <row r="25">
          <cell r="D25">
            <v>-154.39846414180172</v>
          </cell>
          <cell r="F25">
            <v>-42.011512522829797</v>
          </cell>
        </row>
        <row r="26">
          <cell r="D26">
            <v>-288.2892584924677</v>
          </cell>
          <cell r="F26">
            <v>-14.703309186847598</v>
          </cell>
          <cell r="H26">
            <v>18.607100335640645</v>
          </cell>
        </row>
        <row r="27">
          <cell r="D27">
            <v>2307.7676888902702</v>
          </cell>
          <cell r="F27">
            <v>2079.7199227409474</v>
          </cell>
        </row>
        <row r="28">
          <cell r="D28">
            <v>16683.523310066765</v>
          </cell>
          <cell r="F28">
            <v>16269.256011304833</v>
          </cell>
        </row>
        <row r="29">
          <cell r="D29">
            <v>5690.7610215095219</v>
          </cell>
          <cell r="F29">
            <v>5328.6720379484714</v>
          </cell>
        </row>
        <row r="30">
          <cell r="D30">
            <v>0</v>
          </cell>
          <cell r="F30">
            <v>0</v>
          </cell>
        </row>
        <row r="31">
          <cell r="D31">
            <v>10992.76228855724</v>
          </cell>
          <cell r="F31">
            <v>10940.583973356361</v>
          </cell>
        </row>
        <row r="32">
          <cell r="D32">
            <v>10449.772822655608</v>
          </cell>
          <cell r="F32">
            <v>10598.375426933862</v>
          </cell>
          <cell r="J32">
            <v>-5.8710939221999991E-2</v>
          </cell>
        </row>
        <row r="33">
          <cell r="D33">
            <v>542.98946590163212</v>
          </cell>
          <cell r="F33">
            <v>342.20854642249827</v>
          </cell>
        </row>
        <row r="36">
          <cell r="D36">
            <v>18985.794112408381</v>
          </cell>
          <cell r="F36">
            <v>18380.234069364655</v>
          </cell>
          <cell r="H36">
            <v>3.294626394628164E-2</v>
          </cell>
        </row>
        <row r="37">
          <cell r="D37">
            <v>6258.6331521145976</v>
          </cell>
          <cell r="F37">
            <v>5219.4070903975353</v>
          </cell>
          <cell r="H37">
            <v>0.19910806796982561</v>
          </cell>
        </row>
        <row r="38">
          <cell r="D38">
            <v>1339.3894230687233</v>
          </cell>
          <cell r="F38">
            <v>2349.2238519012944</v>
          </cell>
          <cell r="H38">
            <v>-0.42985875016349895</v>
          </cell>
        </row>
        <row r="39">
          <cell r="D39">
            <v>26583.816687591701</v>
          </cell>
          <cell r="F39">
            <v>25948.865011663482</v>
          </cell>
          <cell r="H39">
            <v>2.4469342903545854E-2</v>
          </cell>
          <cell r="J39">
            <v>1.2693626052016738E-2</v>
          </cell>
        </row>
        <row r="40">
          <cell r="D40">
            <v>9632.0000573183224</v>
          </cell>
          <cell r="F40">
            <v>8693</v>
          </cell>
        </row>
      </sheetData>
      <sheetData sheetId="5">
        <row r="6">
          <cell r="D6">
            <v>3279.8111590063759</v>
          </cell>
          <cell r="F6">
            <v>3565.3444966104707</v>
          </cell>
          <cell r="H6">
            <v>-8.0085763907400187E-2</v>
          </cell>
          <cell r="I6">
            <v>-8.0085763907400298E-2</v>
          </cell>
        </row>
        <row r="7">
          <cell r="D7">
            <v>636.89976927767611</v>
          </cell>
          <cell r="F7">
            <v>695.589768115791</v>
          </cell>
          <cell r="H7">
            <v>-8.437444242041392E-2</v>
          </cell>
          <cell r="I7">
            <v>-8.437444242041392E-2</v>
          </cell>
        </row>
        <row r="8">
          <cell r="D8">
            <v>70.424766963425455</v>
          </cell>
          <cell r="F8">
            <v>64.480895505886622</v>
          </cell>
        </row>
        <row r="9">
          <cell r="D9">
            <v>45297.322890522657</v>
          </cell>
          <cell r="F9">
            <v>45077.924090178865</v>
          </cell>
        </row>
        <row r="10">
          <cell r="D10">
            <v>8.7006049029682</v>
          </cell>
          <cell r="F10">
            <v>-11.392947824553101</v>
          </cell>
        </row>
        <row r="11">
          <cell r="D11">
            <v>45306.02349542563</v>
          </cell>
          <cell r="F11">
            <v>45066.531142354317</v>
          </cell>
          <cell r="I11">
            <v>-1.9253575485690066E-2</v>
          </cell>
        </row>
        <row r="12">
          <cell r="D12">
            <v>23902.446677651253</v>
          </cell>
          <cell r="F12">
            <v>23119.023924103272</v>
          </cell>
        </row>
        <row r="13">
          <cell r="D13">
            <v>21403.57681777437</v>
          </cell>
          <cell r="F13">
            <v>21947.507218251041</v>
          </cell>
          <cell r="I13">
            <v>-4.7509445471470735E-2</v>
          </cell>
        </row>
        <row r="14">
          <cell r="D14">
            <v>14973.451883589571</v>
          </cell>
          <cell r="F14">
            <v>14240.622865579358</v>
          </cell>
        </row>
        <row r="15">
          <cell r="D15">
            <v>-319.69496313528975</v>
          </cell>
          <cell r="F15">
            <v>477.84464380191116</v>
          </cell>
        </row>
        <row r="16">
          <cell r="D16">
            <v>-79.368027569999995</v>
          </cell>
          <cell r="E16">
            <v>-1.7518206509122009E-3</v>
          </cell>
          <cell r="F16">
            <v>-61.62978863</v>
          </cell>
          <cell r="G16">
            <v>-1.3675290080642404E-3</v>
          </cell>
        </row>
        <row r="17">
          <cell r="D17">
            <v>6829.1879248900914</v>
          </cell>
          <cell r="F17">
            <v>7290.6694974997727</v>
          </cell>
          <cell r="H17">
            <v>-6.3297557620454414E-2</v>
          </cell>
          <cell r="I17">
            <v>-8.5553707004486723E-2</v>
          </cell>
        </row>
        <row r="18">
          <cell r="D18">
            <v>2096.487879946802</v>
          </cell>
          <cell r="F18">
            <v>2591.4885183909805</v>
          </cell>
        </row>
        <row r="19">
          <cell r="D19">
            <v>8925.6758048368938</v>
          </cell>
          <cell r="F19">
            <v>9882.1580158907527</v>
          </cell>
          <cell r="H19">
            <v>-9.6788799522919189E-2</v>
          </cell>
          <cell r="I19">
            <v>-0.11836274247876355</v>
          </cell>
        </row>
        <row r="25">
          <cell r="D25">
            <v>6182.8910553863425</v>
          </cell>
          <cell r="F25">
            <v>6584.4359146170036</v>
          </cell>
          <cell r="H25">
            <v>-6.0983942199096863E-2</v>
          </cell>
          <cell r="I25">
            <v>-6.0983942199097085E-2</v>
          </cell>
        </row>
        <row r="26">
          <cell r="D26">
            <v>1190.1740042301617</v>
          </cell>
          <cell r="F26">
            <v>1275.4322981633211</v>
          </cell>
          <cell r="H26">
            <v>-6.6846585315375129E-2</v>
          </cell>
          <cell r="I26">
            <v>-6.6846585315374907E-2</v>
          </cell>
        </row>
        <row r="27">
          <cell r="D27">
            <v>70.730122181642926</v>
          </cell>
          <cell r="F27">
            <v>64.679385795283295</v>
          </cell>
        </row>
        <row r="28">
          <cell r="D28">
            <v>84959.455808603176</v>
          </cell>
          <cell r="F28">
            <v>82922.177759121012</v>
          </cell>
        </row>
        <row r="29">
          <cell r="D29">
            <v>15.6451454382228</v>
          </cell>
          <cell r="F29">
            <v>-11.414901004578899</v>
          </cell>
        </row>
        <row r="30">
          <cell r="D30">
            <v>84975.100954041394</v>
          </cell>
          <cell r="F30">
            <v>82910.762858116432</v>
          </cell>
          <cell r="I30">
            <v>-6.5604627873162569E-3</v>
          </cell>
        </row>
        <row r="31">
          <cell r="D31">
            <v>44685.872965303941</v>
          </cell>
          <cell r="F31">
            <v>43075.181449163079</v>
          </cell>
        </row>
        <row r="32">
          <cell r="D32">
            <v>40289.227988737453</v>
          </cell>
          <cell r="F32">
            <v>39835.581408953352</v>
          </cell>
          <cell r="I32">
            <v>-1.8622697553053569E-2</v>
          </cell>
        </row>
        <row r="33">
          <cell r="D33">
            <v>28333.82221984287</v>
          </cell>
          <cell r="F33">
            <v>26354.440854803983</v>
          </cell>
        </row>
        <row r="34">
          <cell r="D34">
            <v>-163.36212843269502</v>
          </cell>
          <cell r="F34">
            <v>596.9451534462894</v>
          </cell>
          <cell r="G34">
            <v>7.1998511757494013E-3</v>
          </cell>
        </row>
        <row r="35">
          <cell r="D35">
            <v>-110.11305444999999</v>
          </cell>
          <cell r="E35">
            <v>-1.2958272860370524E-3</v>
          </cell>
          <cell r="F35">
            <v>-87.856068930000006</v>
          </cell>
          <cell r="G35">
            <v>-1.0596461291804344E-3</v>
          </cell>
        </row>
        <row r="36">
          <cell r="D36">
            <v>12228.880951777288</v>
          </cell>
          <cell r="F36">
            <v>12972.051469633088</v>
          </cell>
          <cell r="H36">
            <v>-5.7290130215372992E-2</v>
          </cell>
          <cell r="I36">
            <v>-8.7839821427936671E-2</v>
          </cell>
        </row>
        <row r="37">
          <cell r="D37">
            <v>4604.9793131210899</v>
          </cell>
          <cell r="F37">
            <v>4653.7724315529094</v>
          </cell>
        </row>
        <row r="38">
          <cell r="D38">
            <v>16833.86026489838</v>
          </cell>
          <cell r="F38">
            <v>17625.823901185995</v>
          </cell>
          <cell r="H38">
            <v>-4.4932006624344267E-2</v>
          </cell>
          <cell r="I38">
            <v>-7.567379307662514E-2</v>
          </cell>
        </row>
      </sheetData>
      <sheetData sheetId="6">
        <row r="7">
          <cell r="D7">
            <v>2852.0575431780003</v>
          </cell>
          <cell r="F7">
            <v>2807.4509911488153</v>
          </cell>
          <cell r="H7">
            <v>1.5888630708004614E-2</v>
          </cell>
          <cell r="I7">
            <v>1.588863070800417E-2</v>
          </cell>
        </row>
        <row r="8">
          <cell r="D8">
            <v>398.39912301745255</v>
          </cell>
          <cell r="F8">
            <v>400.22014582337874</v>
          </cell>
          <cell r="H8">
            <v>-4.5500528270003837E-3</v>
          </cell>
          <cell r="I8">
            <v>-4.5500528270006058E-3</v>
          </cell>
        </row>
        <row r="9">
          <cell r="D9">
            <v>65.814331644644597</v>
          </cell>
          <cell r="F9">
            <v>57.394144211806406</v>
          </cell>
        </row>
        <row r="10">
          <cell r="D10">
            <v>27554.27862172397</v>
          </cell>
          <cell r="F10">
            <v>24218.583813935933</v>
          </cell>
        </row>
        <row r="11">
          <cell r="D11">
            <v>56.310507088998783</v>
          </cell>
          <cell r="F11">
            <v>170.68817542048961</v>
          </cell>
        </row>
        <row r="12">
          <cell r="D12">
            <v>27610.589128812968</v>
          </cell>
          <cell r="F12">
            <v>24389.271989356417</v>
          </cell>
          <cell r="H12">
            <v>0.13207926586994256</v>
          </cell>
          <cell r="I12">
            <v>0.10283642110733737</v>
          </cell>
        </row>
        <row r="13">
          <cell r="D13">
            <v>15972.078810288307</v>
          </cell>
          <cell r="F13">
            <v>14375.477030001342</v>
          </cell>
        </row>
        <row r="14">
          <cell r="D14">
            <v>11638.510318524664</v>
          </cell>
          <cell r="F14">
            <v>10013.794959355077</v>
          </cell>
          <cell r="H14">
            <v>0.16224771585239495</v>
          </cell>
          <cell r="I14">
            <v>0.13094627781961932</v>
          </cell>
        </row>
        <row r="15">
          <cell r="D15">
            <v>8705.2797727736142</v>
          </cell>
          <cell r="F15">
            <v>7379.956223474368</v>
          </cell>
        </row>
        <row r="16">
          <cell r="D16">
            <v>28.34392608685058</v>
          </cell>
          <cell r="F16">
            <v>194.64806853950222</v>
          </cell>
        </row>
        <row r="17">
          <cell r="D17">
            <v>-32.4379099430368</v>
          </cell>
          <cell r="E17">
            <v>-1.1748358498148196E-3</v>
          </cell>
          <cell r="F17">
            <v>-16.121637002113999</v>
          </cell>
          <cell r="G17">
            <v>-6.6101345743938358E-4</v>
          </cell>
        </row>
        <row r="18">
          <cell r="D18">
            <v>2937.3245296072359</v>
          </cell>
          <cell r="F18">
            <v>2455.3123043433206</v>
          </cell>
          <cell r="H18">
            <v>0.19631401855122887</v>
          </cell>
          <cell r="I18">
            <v>0.14885247814445157</v>
          </cell>
        </row>
        <row r="19">
          <cell r="D19">
            <v>1524.6908876852883</v>
          </cell>
          <cell r="F19">
            <v>1584.6253152120244</v>
          </cell>
        </row>
        <row r="20">
          <cell r="D20">
            <v>4462.0154172925231</v>
          </cell>
          <cell r="F20">
            <v>4039.9376195553446</v>
          </cell>
          <cell r="H20">
            <v>0.10447631559806969</v>
          </cell>
          <cell r="I20">
            <v>7.2741401074103207E-2</v>
          </cell>
        </row>
        <row r="25">
          <cell r="D25">
            <v>5870.7742864290103</v>
          </cell>
          <cell r="F25">
            <v>5746.3628173723391</v>
          </cell>
          <cell r="H25">
            <v>2.1650472309293178E-2</v>
          </cell>
          <cell r="I25">
            <v>2.1650472309293178E-2</v>
          </cell>
        </row>
        <row r="26">
          <cell r="D26">
            <v>831.60493271906989</v>
          </cell>
          <cell r="F26">
            <v>829.01030373639242</v>
          </cell>
          <cell r="H26">
            <v>3.1297909941327973E-3</v>
          </cell>
          <cell r="I26">
            <v>3.1297909941327973E-3</v>
          </cell>
        </row>
        <row r="27">
          <cell r="D27">
            <v>65.633368632376616</v>
          </cell>
          <cell r="F27">
            <v>57.290523084811085</v>
          </cell>
        </row>
        <row r="28">
          <cell r="D28">
            <v>57596.497874987748</v>
          </cell>
          <cell r="F28">
            <v>50437.062756545245</v>
          </cell>
        </row>
        <row r="29">
          <cell r="D29">
            <v>130.91677397171921</v>
          </cell>
          <cell r="F29">
            <v>337.24154031681138</v>
          </cell>
        </row>
        <row r="30">
          <cell r="D30">
            <v>57727.414648959471</v>
          </cell>
          <cell r="F30">
            <v>50774.304296862043</v>
          </cell>
          <cell r="H30">
            <v>0.13694151891170558</v>
          </cell>
          <cell r="I30">
            <v>0.15747828779622086</v>
          </cell>
        </row>
        <row r="31">
          <cell r="D31">
            <v>33300.708702448457</v>
          </cell>
          <cell r="F31">
            <v>30049.311514655972</v>
          </cell>
        </row>
        <row r="32">
          <cell r="D32">
            <v>24426.705946511018</v>
          </cell>
          <cell r="F32">
            <v>20724.992782206078</v>
          </cell>
          <cell r="H32">
            <v>0.17861107133813481</v>
          </cell>
          <cell r="I32">
            <v>0.19732117611930522</v>
          </cell>
        </row>
        <row r="33">
          <cell r="D33">
            <v>17695.240216186452</v>
          </cell>
          <cell r="F33">
            <v>15083.482627883011</v>
          </cell>
        </row>
        <row r="34">
          <cell r="D34">
            <v>54.104936638588697</v>
          </cell>
          <cell r="F34">
            <v>266.97367179225631</v>
          </cell>
        </row>
        <row r="35">
          <cell r="D35">
            <v>-79.552366945110691</v>
          </cell>
          <cell r="E35">
            <v>-1.3780691102982664E-3</v>
          </cell>
          <cell r="F35">
            <v>-33.646117200758297</v>
          </cell>
          <cell r="G35">
            <v>-6.626603292098223E-4</v>
          </cell>
        </row>
        <row r="36">
          <cell r="D36">
            <v>6756.9131606310921</v>
          </cell>
          <cell r="F36">
            <v>5408.1825997315691</v>
          </cell>
          <cell r="H36">
            <v>0.24938702346449371</v>
          </cell>
          <cell r="I36">
            <v>0.24001802850364817</v>
          </cell>
        </row>
        <row r="37">
          <cell r="D37">
            <v>2993.0432620622319</v>
          </cell>
          <cell r="F37">
            <v>2914.8585107459203</v>
          </cell>
        </row>
        <row r="38">
          <cell r="D38">
            <v>9749.9564226933235</v>
          </cell>
          <cell r="F38">
            <v>8323.0411104774903</v>
          </cell>
          <cell r="H38">
            <v>0.17144157925875869</v>
          </cell>
          <cell r="I38">
            <v>0.21289726361964978</v>
          </cell>
        </row>
      </sheetData>
      <sheetData sheetId="7">
        <row r="8">
          <cell r="E8">
            <v>37138.532177392168</v>
          </cell>
          <cell r="F8">
            <v>32778.968331390919</v>
          </cell>
          <cell r="K8">
            <v>3755.0833975601154</v>
          </cell>
          <cell r="L8">
            <v>3314.0074331778096</v>
          </cell>
        </row>
        <row r="9">
          <cell r="E9">
            <v>15943.245961663013</v>
          </cell>
          <cell r="F9">
            <v>18619.601287785303</v>
          </cell>
          <cell r="K9">
            <v>29271.43159657385</v>
          </cell>
          <cell r="L9">
            <v>33772.773002723326</v>
          </cell>
        </row>
        <row r="10">
          <cell r="E10">
            <v>14984.692397381101</v>
          </cell>
          <cell r="F10">
            <v>14058.685655629433</v>
          </cell>
          <cell r="K10">
            <v>875.86899763718793</v>
          </cell>
          <cell r="L10">
            <v>888.8996763893681</v>
          </cell>
        </row>
        <row r="11">
          <cell r="E11">
            <v>10464.60119629469</v>
          </cell>
          <cell r="F11">
            <v>9675.1396477212093</v>
          </cell>
          <cell r="K11">
            <v>36488.957831563326</v>
          </cell>
          <cell r="L11">
            <v>29194.899261282651</v>
          </cell>
        </row>
        <row r="12">
          <cell r="E12">
            <v>78531.071732730983</v>
          </cell>
          <cell r="F12">
            <v>75132.394922526873</v>
          </cell>
          <cell r="K12">
            <v>70391.341823334486</v>
          </cell>
          <cell r="L12">
            <v>67170.579373573157</v>
          </cell>
        </row>
        <row r="14">
          <cell r="E14">
            <v>166785.72460726328</v>
          </cell>
          <cell r="F14">
            <v>161785.08811056803</v>
          </cell>
          <cell r="K14">
            <v>77768.883057194995</v>
          </cell>
          <cell r="L14">
            <v>70383.296398309787</v>
          </cell>
        </row>
        <row r="15">
          <cell r="E15">
            <v>-64236.815942735768</v>
          </cell>
          <cell r="F15">
            <v>-62403.62953399845</v>
          </cell>
          <cell r="K15">
            <v>2101.0087682721119</v>
          </cell>
          <cell r="L15">
            <v>2295.4309868985283</v>
          </cell>
        </row>
        <row r="16">
          <cell r="E16">
            <v>102548.90866452752</v>
          </cell>
          <cell r="F16">
            <v>99381.458576569581</v>
          </cell>
          <cell r="K16">
            <v>18854.822415825005</v>
          </cell>
          <cell r="L16">
            <v>17595.417853561823</v>
          </cell>
        </row>
        <row r="17">
          <cell r="E17">
            <v>2745.8241638041268</v>
          </cell>
          <cell r="F17">
            <v>2989.2676002717371</v>
          </cell>
          <cell r="K17">
            <v>169116.05606462661</v>
          </cell>
          <cell r="L17">
            <v>157444.72461234327</v>
          </cell>
        </row>
        <row r="18">
          <cell r="E18">
            <v>10738.042746223453</v>
          </cell>
          <cell r="F18">
            <v>10232.966210798049</v>
          </cell>
        </row>
        <row r="19">
          <cell r="E19">
            <v>103141.89872357664</v>
          </cell>
          <cell r="F19">
            <v>101875.65188310498</v>
          </cell>
          <cell r="K19">
            <v>7805.9075425795863</v>
          </cell>
          <cell r="L19">
            <v>7113.4715102266409</v>
          </cell>
        </row>
        <row r="20">
          <cell r="E20">
            <v>16154.638437869284</v>
          </cell>
          <cell r="F20">
            <v>18374.722997935565</v>
          </cell>
          <cell r="K20">
            <v>136938.42066721487</v>
          </cell>
          <cell r="L20">
            <v>143428.08594138856</v>
          </cell>
        </row>
        <row r="21">
          <cell r="E21">
            <v>313860.38446873199</v>
          </cell>
          <cell r="F21">
            <v>307986.46219120675</v>
          </cell>
          <cell r="K21">
            <v>144744.32820979445</v>
          </cell>
          <cell r="L21">
            <v>150541.5574516152</v>
          </cell>
        </row>
        <row r="22">
          <cell r="K22">
            <v>313860.38427442103</v>
          </cell>
          <cell r="L22">
            <v>307986.28206395847</v>
          </cell>
        </row>
      </sheetData>
      <sheetData sheetId="8">
        <row r="6">
          <cell r="B6" t="str">
            <v>Mexico</v>
          </cell>
          <cell r="D6">
            <v>4.5099946435831706E-2</v>
          </cell>
          <cell r="E6">
            <v>1.4052425713278804E-2</v>
          </cell>
          <cell r="F6">
            <v>1.6727083440441159E-2</v>
          </cell>
        </row>
        <row r="7">
          <cell r="B7" t="str">
            <v>Colombia</v>
          </cell>
          <cell r="D7">
            <v>5.0820761848648033E-2</v>
          </cell>
          <cell r="E7">
            <v>1.5078972526280099E-2</v>
          </cell>
          <cell r="F7">
            <v>3.844000000000003E-2</v>
          </cell>
        </row>
        <row r="8">
          <cell r="B8" t="str">
            <v>Brasil</v>
          </cell>
          <cell r="D8">
            <v>5.35276773003035E-2</v>
          </cell>
          <cell r="E8">
            <v>1.1485892737467696E-2</v>
          </cell>
          <cell r="F8">
            <v>2.9698707722098483E-2</v>
          </cell>
        </row>
        <row r="9">
          <cell r="B9" t="str">
            <v>Argentina</v>
          </cell>
          <cell r="D9">
            <v>0.396263846597114</v>
          </cell>
          <cell r="E9">
            <v>7.6391577052317583E-2</v>
          </cell>
          <cell r="F9">
            <v>0.15607899828465488</v>
          </cell>
        </row>
        <row r="10">
          <cell r="B10" t="str">
            <v>Costa Rica</v>
          </cell>
          <cell r="D10">
            <v>2.2339760830347721E-4</v>
          </cell>
          <cell r="E10">
            <v>-1.2304327000055459E-2</v>
          </cell>
          <cell r="F10">
            <v>-6.9630000000000525E-3</v>
          </cell>
        </row>
        <row r="11">
          <cell r="D11">
            <v>-4.9338349606605769E-3</v>
          </cell>
          <cell r="E11">
            <v>8.5699929096461069E-4</v>
          </cell>
          <cell r="F11">
            <v>7.8650000000000109E-3</v>
          </cell>
        </row>
        <row r="12">
          <cell r="B12" t="str">
            <v>Guatemala</v>
          </cell>
          <cell r="D12">
            <v>1.5085755156701408E-2</v>
          </cell>
          <cell r="E12">
            <v>1.4680338713679797E-2</v>
          </cell>
          <cell r="F12">
            <v>1.002600000000009E-2</v>
          </cell>
        </row>
        <row r="13">
          <cell r="B13" t="str">
            <v>Nicaragua</v>
          </cell>
          <cell r="D13">
            <v>1.124179928654323E-2</v>
          </cell>
          <cell r="E13">
            <v>-1.0062769488339285E-5</v>
          </cell>
          <cell r="F13">
            <v>1.2753808789321752E-2</v>
          </cell>
        </row>
        <row r="14">
          <cell r="B14" t="str">
            <v>Uruguay</v>
          </cell>
          <cell r="D14">
            <v>5.1573647995873495E-2</v>
          </cell>
          <cell r="E14">
            <v>9.147600110718912E-3</v>
          </cell>
          <cell r="F14">
            <v>3.1403999999999987E-2</v>
          </cell>
        </row>
        <row r="22">
          <cell r="B22" t="str">
            <v>México</v>
          </cell>
          <cell r="D22">
            <v>19.545307025089603</v>
          </cell>
          <cell r="E22">
            <v>17.210579139784951</v>
          </cell>
          <cell r="F22">
            <v>0.13565655556050182</v>
          </cell>
          <cell r="J22">
            <v>19.984427206861238</v>
          </cell>
          <cell r="K22">
            <v>18.300063495859597</v>
          </cell>
          <cell r="L22">
            <v>9.2041413483769041E-2</v>
          </cell>
        </row>
        <row r="23">
          <cell r="B23" t="str">
            <v>Colombia</v>
          </cell>
          <cell r="D23">
            <v>4197.3516084730163</v>
          </cell>
          <cell r="E23">
            <v>3928.5901370851388</v>
          </cell>
          <cell r="F23">
            <v>6.8411685110854492E-2</v>
          </cell>
          <cell r="J23">
            <v>4192.9657288365088</v>
          </cell>
          <cell r="K23">
            <v>4074.4356335251014</v>
          </cell>
          <cell r="L23">
            <v>2.9091168930519551E-2</v>
          </cell>
        </row>
        <row r="24">
          <cell r="B24" t="str">
            <v>Brasil</v>
          </cell>
          <cell r="D24">
            <v>5.6660385714285715</v>
          </cell>
          <cell r="E24">
            <v>5.2170393578643584</v>
          </cell>
          <cell r="F24">
            <v>8.6063988167422112E-2</v>
          </cell>
          <cell r="J24">
            <v>5.7553906613123722</v>
          </cell>
          <cell r="K24">
            <v>5.3895384410631317</v>
          </cell>
          <cell r="L24">
            <v>6.7881920548482633E-2</v>
          </cell>
        </row>
        <row r="25">
          <cell r="B25" t="str">
            <v>Argentina</v>
          </cell>
          <cell r="D25">
            <v>1151.0429824561404</v>
          </cell>
          <cell r="E25">
            <v>886.46769162210342</v>
          </cell>
          <cell r="F25">
            <v>0.29846016198278336</v>
          </cell>
          <cell r="J25">
            <v>1104.02330099238</v>
          </cell>
          <cell r="K25">
            <v>916.28509095823347</v>
          </cell>
          <cell r="L25">
            <v>0.20489060870543407</v>
          </cell>
        </row>
        <row r="26">
          <cell r="B26" t="str">
            <v>Costa Rica</v>
          </cell>
          <cell r="D26">
            <v>508.77324372759858</v>
          </cell>
          <cell r="E26">
            <v>516.43469534050166</v>
          </cell>
          <cell r="F26">
            <v>-1.4835276719453616E-2</v>
          </cell>
          <cell r="J26">
            <v>508.22022784974394</v>
          </cell>
          <cell r="K26">
            <v>518.22201857001608</v>
          </cell>
          <cell r="L26">
            <v>-1.9300204086023065E-2</v>
          </cell>
        </row>
        <row r="27">
          <cell r="B27" t="str">
            <v>Panama</v>
          </cell>
          <cell r="D27">
            <v>1</v>
          </cell>
          <cell r="E27">
            <v>1</v>
          </cell>
          <cell r="J27">
            <v>1</v>
          </cell>
          <cell r="K27">
            <v>1</v>
          </cell>
        </row>
        <row r="28">
          <cell r="B28" t="str">
            <v>Guatemala</v>
          </cell>
          <cell r="D28">
            <v>7.6869422114695354</v>
          </cell>
          <cell r="E28">
            <v>7.770821186379929</v>
          </cell>
          <cell r="F28">
            <v>-1.0794094073018901E-2</v>
          </cell>
          <cell r="J28">
            <v>7.6995056909882242</v>
          </cell>
          <cell r="K28">
            <v>7.7597509550117421</v>
          </cell>
          <cell r="L28">
            <v>-7.7638141188806076E-3</v>
          </cell>
        </row>
        <row r="29">
          <cell r="B29" t="str">
            <v>Nicaragua</v>
          </cell>
          <cell r="D29">
            <v>36.624299999999998</v>
          </cell>
          <cell r="E29">
            <v>36.62429999999997</v>
          </cell>
          <cell r="F29">
            <v>0</v>
          </cell>
          <cell r="J29">
            <v>36.624299999999998</v>
          </cell>
          <cell r="K29">
            <v>36.62429999999997</v>
          </cell>
          <cell r="L29">
            <v>0</v>
          </cell>
        </row>
        <row r="30">
          <cell r="B30" t="str">
            <v>Uruguay</v>
          </cell>
          <cell r="D30">
            <v>41.613417460317457</v>
          </cell>
          <cell r="E30">
            <v>38.754517467912208</v>
          </cell>
          <cell r="F30">
            <v>7.3769464289481723E-2</v>
          </cell>
          <cell r="J30">
            <v>42.319266436925652</v>
          </cell>
          <cell r="K30">
            <v>40.212797551148959</v>
          </cell>
          <cell r="L30">
            <v>5.2383047538469674E-2</v>
          </cell>
        </row>
        <row r="37">
          <cell r="D37">
            <v>18.892800000000001</v>
          </cell>
          <cell r="E37">
            <v>18.377300000000002</v>
          </cell>
          <cell r="F37">
            <v>2.8050910634315196E-2</v>
          </cell>
          <cell r="J37">
            <v>20.318200000000001</v>
          </cell>
          <cell r="K37">
            <v>16.678000000000001</v>
          </cell>
          <cell r="L37">
            <v>0.21826358076507968</v>
          </cell>
        </row>
        <row r="38">
          <cell r="D38">
            <v>4069.67</v>
          </cell>
          <cell r="E38">
            <v>4148.04</v>
          </cell>
          <cell r="F38">
            <v>-1.889326043143269E-2</v>
          </cell>
          <cell r="J38">
            <v>4192.57</v>
          </cell>
          <cell r="K38">
            <v>3842.3</v>
          </cell>
          <cell r="L38">
            <v>9.1161543866954631E-2</v>
          </cell>
        </row>
        <row r="39">
          <cell r="D39">
            <v>5.4570999999999996</v>
          </cell>
          <cell r="E39">
            <v>5.5589000000000004</v>
          </cell>
          <cell r="F39">
            <v>-1.8312975588695712E-2</v>
          </cell>
          <cell r="J39">
            <v>5.7422000000000004</v>
          </cell>
          <cell r="K39">
            <v>4.9962</v>
          </cell>
          <cell r="L39">
            <v>0.14931347824346508</v>
          </cell>
        </row>
        <row r="40">
          <cell r="D40">
            <v>1205</v>
          </cell>
          <cell r="E40">
            <v>912</v>
          </cell>
          <cell r="F40">
            <v>0.32127192982456143</v>
          </cell>
          <cell r="J40">
            <v>1074</v>
          </cell>
          <cell r="K40">
            <v>858</v>
          </cell>
          <cell r="L40">
            <v>0.25174825174825166</v>
          </cell>
        </row>
        <row r="41">
          <cell r="D41">
            <v>508.28</v>
          </cell>
          <cell r="E41">
            <v>528.79999999999995</v>
          </cell>
          <cell r="F41">
            <v>-3.8804841149773006E-2</v>
          </cell>
          <cell r="J41">
            <v>504.21</v>
          </cell>
          <cell r="K41">
            <v>506.6</v>
          </cell>
          <cell r="L41">
            <v>-4.7177260165812696E-3</v>
          </cell>
        </row>
        <row r="42">
          <cell r="D42">
            <v>1</v>
          </cell>
          <cell r="E42">
            <v>1</v>
          </cell>
          <cell r="F42">
            <v>0</v>
          </cell>
          <cell r="J42">
            <v>1</v>
          </cell>
          <cell r="K42">
            <v>1</v>
          </cell>
          <cell r="L42">
            <v>0</v>
          </cell>
        </row>
        <row r="43">
          <cell r="D43">
            <v>7.6844799999999998</v>
          </cell>
          <cell r="E43">
            <v>7.7687400000000002</v>
          </cell>
          <cell r="F43">
            <v>-1.0846031660217803E-2</v>
          </cell>
          <cell r="J43">
            <v>7.7116499999999997</v>
          </cell>
          <cell r="K43">
            <v>7.7916499999999997</v>
          </cell>
          <cell r="L43">
            <v>-1.0267401641500862E-2</v>
          </cell>
        </row>
        <row r="44">
          <cell r="D44">
            <v>36.624299999999998</v>
          </cell>
          <cell r="E44">
            <v>36.624299999999998</v>
          </cell>
          <cell r="F44">
            <v>0</v>
          </cell>
          <cell r="J44">
            <v>36.624299999999998</v>
          </cell>
          <cell r="K44">
            <v>36.624299999999998</v>
          </cell>
          <cell r="L44">
            <v>0</v>
          </cell>
        </row>
        <row r="45">
          <cell r="D45">
            <v>39.548000000000002</v>
          </cell>
          <cell r="E45">
            <v>39.988999999999997</v>
          </cell>
          <cell r="F45">
            <v>-1.1028032708994884E-2</v>
          </cell>
          <cell r="J45">
            <v>42.127000000000002</v>
          </cell>
          <cell r="K45">
            <v>37.552</v>
          </cell>
          <cell r="L45">
            <v>0.12183106092884533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Balance"/>
      <sheetName val="Hoja1"/>
    </sheetNames>
    <sheetDataSet>
      <sheetData sheetId="0">
        <row r="27">
          <cell r="D27">
            <v>0.51638548967687514</v>
          </cell>
          <cell r="E27">
            <v>2.3245240662386757E-2</v>
          </cell>
          <cell r="F27">
            <v>8.4997666230563401E-2</v>
          </cell>
        </row>
        <row r="28">
          <cell r="D28">
            <v>0.26260673286174174</v>
          </cell>
          <cell r="E28">
            <v>0.20723810462161107</v>
          </cell>
          <cell r="F28">
            <v>4.2047606799567788E-2</v>
          </cell>
        </row>
        <row r="29">
          <cell r="D29">
            <v>3.7923616368809275E-2</v>
          </cell>
          <cell r="E29">
            <v>0.58297221132042565</v>
          </cell>
          <cell r="F29">
            <v>9.2173999449189817E-2</v>
          </cell>
        </row>
        <row r="30">
          <cell r="D30">
            <v>0.17728806550417361</v>
          </cell>
          <cell r="E30">
            <v>0.13092820863144072</v>
          </cell>
          <cell r="F30">
            <v>0.10865513543808551</v>
          </cell>
        </row>
        <row r="32">
          <cell r="D32">
            <v>5.7960955884002905E-3</v>
          </cell>
          <cell r="E32">
            <v>0</v>
          </cell>
          <cell r="F32">
            <v>0.40765676567656761</v>
          </cell>
        </row>
        <row r="34">
          <cell r="D34">
            <v>1</v>
          </cell>
          <cell r="E34">
            <v>0.14581433072806996</v>
          </cell>
          <cell r="F34">
            <v>8.0055193888472292E-2</v>
          </cell>
        </row>
        <row r="49">
          <cell r="D49">
            <v>3.5794968315579441E-2</v>
          </cell>
          <cell r="E49">
            <v>5.2108928564063607E-2</v>
          </cell>
          <cell r="F49">
            <v>0.10250908334843423</v>
          </cell>
          <cell r="G49">
            <v>0.12017682536084083</v>
          </cell>
          <cell r="H49">
            <v>0.68941019441108198</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ratios"/>
      <sheetName val="(1) Consolidado Q"/>
      <sheetName val="(2) Consolidado YTD"/>
      <sheetName val="Balance"/>
      <sheetName val="Deuda neta"/>
      <sheetName val="EBITDA LTM"/>
      <sheetName val="Resultado 2019"/>
    </sheetNames>
    <sheetDataSet>
      <sheetData sheetId="0">
        <row r="13">
          <cell r="B13">
            <v>44824.189173442457</v>
          </cell>
          <cell r="C13">
            <v>38329</v>
          </cell>
        </row>
        <row r="14">
          <cell r="B14">
            <v>0.78860047575440761</v>
          </cell>
          <cell r="C14">
            <v>0.68</v>
          </cell>
        </row>
        <row r="15">
          <cell r="B15">
            <v>9.669301626559065</v>
          </cell>
          <cell r="C15">
            <v>12.51</v>
          </cell>
        </row>
        <row r="16">
          <cell r="B16">
            <v>0.36637809499291268</v>
          </cell>
          <cell r="C16">
            <v>0.33300000000000002</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Volumen 2Q25"/>
      <sheetName val="Transacciones "/>
      <sheetName val="Volumen YTD "/>
      <sheetName val="Transacciones  YTD"/>
      <sheetName val="Resumen"/>
    </sheetNames>
    <sheetDataSet>
      <sheetData sheetId="0">
        <row r="4">
          <cell r="I4">
            <v>359.66061689630902</v>
          </cell>
          <cell r="J4">
            <v>402.25048483853192</v>
          </cell>
          <cell r="L4">
            <v>43.531306174234004</v>
          </cell>
          <cell r="M4">
            <v>45.045787616627983</v>
          </cell>
          <cell r="O4">
            <v>37.732155087877992</v>
          </cell>
          <cell r="P4">
            <v>44.073907028723085</v>
          </cell>
          <cell r="R4">
            <v>98.48715928734201</v>
          </cell>
          <cell r="S4">
            <v>108.09434297498099</v>
          </cell>
        </row>
        <row r="5">
          <cell r="I5">
            <v>46.06459749271874</v>
          </cell>
          <cell r="J5">
            <v>45.157631057259159</v>
          </cell>
          <cell r="L5">
            <v>2.2594556515127757</v>
          </cell>
          <cell r="M5">
            <v>2.5660105375643378</v>
          </cell>
          <cell r="O5">
            <v>2.2416814881130867</v>
          </cell>
          <cell r="P5">
            <v>2.7684776874974992</v>
          </cell>
          <cell r="R5">
            <v>0.75938358576963716</v>
          </cell>
          <cell r="S5">
            <v>0</v>
          </cell>
        </row>
        <row r="6">
          <cell r="I6">
            <v>37.952537093836995</v>
          </cell>
          <cell r="J6">
            <v>37.428580791005999</v>
          </cell>
          <cell r="L6">
            <v>5.8658466601120001</v>
          </cell>
          <cell r="M6">
            <v>5.7324284621589996</v>
          </cell>
          <cell r="O6">
            <v>2.1714691956549999</v>
          </cell>
          <cell r="P6">
            <v>1.4891822849948217</v>
          </cell>
          <cell r="R6">
            <v>0.1735608616</v>
          </cell>
          <cell r="S6">
            <v>0.98284683644617821</v>
          </cell>
        </row>
        <row r="7">
          <cell r="I7">
            <v>443.67775148286478</v>
          </cell>
          <cell r="J7">
            <v>484.83669668679704</v>
          </cell>
          <cell r="L7">
            <v>51.656608485858776</v>
          </cell>
          <cell r="M7">
            <v>53.344226616351321</v>
          </cell>
          <cell r="O7">
            <v>42.145305771646079</v>
          </cell>
          <cell r="P7">
            <v>48.331567001215404</v>
          </cell>
          <cell r="R7">
            <v>99.420103734711645</v>
          </cell>
          <cell r="S7">
            <v>109.07718981142716</v>
          </cell>
        </row>
        <row r="8">
          <cell r="I8">
            <v>63.491741005844986</v>
          </cell>
          <cell r="J8">
            <v>64.498142188161992</v>
          </cell>
          <cell r="L8">
            <v>5.9368005049370094</v>
          </cell>
          <cell r="M8">
            <v>7.0771778092099993</v>
          </cell>
          <cell r="O8">
            <v>9.6231483445039991</v>
          </cell>
          <cell r="P8">
            <v>9.367879715296997</v>
          </cell>
          <cell r="R8">
            <v>3.5293717310240007</v>
          </cell>
          <cell r="S8">
            <v>4.0296535293560005</v>
          </cell>
        </row>
        <row r="9">
          <cell r="I9">
            <v>223.15155756999997</v>
          </cell>
          <cell r="J9">
            <v>223.97417192999995</v>
          </cell>
          <cell r="L9">
            <v>22.682069374000022</v>
          </cell>
          <cell r="M9">
            <v>24.170181254999996</v>
          </cell>
          <cell r="O9">
            <v>17.674404498999998</v>
          </cell>
          <cell r="P9">
            <v>18.871163564000003</v>
          </cell>
          <cell r="R9">
            <v>1.7776645369999999</v>
          </cell>
          <cell r="S9">
            <v>2.4101567660000001</v>
          </cell>
        </row>
        <row r="10">
          <cell r="I10">
            <v>29.071792605555579</v>
          </cell>
          <cell r="J10">
            <v>26.790770564846373</v>
          </cell>
          <cell r="L10">
            <v>3.8418107863300568</v>
          </cell>
          <cell r="M10">
            <v>2.5223736245079902</v>
          </cell>
          <cell r="O10">
            <v>5.0325655918277565</v>
          </cell>
          <cell r="P10">
            <v>4.1529502549744119</v>
          </cell>
          <cell r="R10">
            <v>1.3643922506999999</v>
          </cell>
          <cell r="S10">
            <v>1.65650810639</v>
          </cell>
        </row>
        <row r="11">
          <cell r="I11">
            <v>8.9963493168901127</v>
          </cell>
          <cell r="J11">
            <v>8.6994577299847116</v>
          </cell>
          <cell r="L11">
            <v>0.68841818892373308</v>
          </cell>
          <cell r="M11">
            <v>0.5661535526464534</v>
          </cell>
          <cell r="O11">
            <v>1.5370383768287241</v>
          </cell>
          <cell r="P11">
            <v>1.4334053912955695</v>
          </cell>
          <cell r="R11">
            <v>0</v>
          </cell>
          <cell r="S11">
            <v>0</v>
          </cell>
        </row>
        <row r="12">
          <cell r="I12">
            <v>324.71144049829064</v>
          </cell>
          <cell r="J12">
            <v>323.962542412993</v>
          </cell>
          <cell r="L12">
            <v>33.149098854190825</v>
          </cell>
          <cell r="M12">
            <v>34.335886241364442</v>
          </cell>
          <cell r="O12">
            <v>33.867156812160481</v>
          </cell>
          <cell r="P12">
            <v>33.825398925566986</v>
          </cell>
          <cell r="R12">
            <v>6.6714285187240003</v>
          </cell>
          <cell r="S12">
            <v>8.0963184017460001</v>
          </cell>
        </row>
      </sheetData>
      <sheetData sheetId="1">
        <row r="4">
          <cell r="I4">
            <v>1978.0891244857876</v>
          </cell>
          <cell r="J4">
            <v>2230.1073071282226</v>
          </cell>
          <cell r="L4">
            <v>298.51721551551998</v>
          </cell>
          <cell r="M4">
            <v>313.200770873777</v>
          </cell>
          <cell r="O4">
            <v>265.08403599999997</v>
          </cell>
          <cell r="P4">
            <v>297.55008499799999</v>
          </cell>
        </row>
        <row r="5">
          <cell r="I5">
            <v>346.83170397968399</v>
          </cell>
          <cell r="J5">
            <v>334.37170251234596</v>
          </cell>
          <cell r="L5">
            <v>24.493559253965998</v>
          </cell>
          <cell r="M5">
            <v>27.025222488343967</v>
          </cell>
          <cell r="O5">
            <v>21.311012000784004</v>
          </cell>
          <cell r="P5">
            <v>18.969446999944005</v>
          </cell>
        </row>
        <row r="6">
          <cell r="I6">
            <v>273.59302195011998</v>
          </cell>
          <cell r="J6">
            <v>271.23866615398595</v>
          </cell>
          <cell r="L6">
            <v>57.734909342055005</v>
          </cell>
          <cell r="M6">
            <v>57.923240455052984</v>
          </cell>
          <cell r="O6">
            <v>14.156576000704</v>
          </cell>
          <cell r="P6">
            <v>14.958009000798</v>
          </cell>
        </row>
        <row r="7">
          <cell r="I7">
            <v>2598.5138504155916</v>
          </cell>
          <cell r="J7">
            <v>2835.7176757945545</v>
          </cell>
          <cell r="L7">
            <v>380.74568411154098</v>
          </cell>
          <cell r="M7">
            <v>398.14923381717392</v>
          </cell>
          <cell r="O7">
            <v>300.55162400148794</v>
          </cell>
          <cell r="P7">
            <v>331.47754099874203</v>
          </cell>
        </row>
        <row r="8">
          <cell r="I8">
            <v>470.76307223888779</v>
          </cell>
          <cell r="J8">
            <v>475.21192882729298</v>
          </cell>
          <cell r="L8">
            <v>45.831634537298015</v>
          </cell>
          <cell r="M8">
            <v>58.743890321898014</v>
          </cell>
          <cell r="O8">
            <v>96.893253223814</v>
          </cell>
          <cell r="P8">
            <v>95.693615843624002</v>
          </cell>
        </row>
        <row r="9">
          <cell r="I9">
            <v>1547.0377640019999</v>
          </cell>
          <cell r="J9">
            <v>1498.6206722719999</v>
          </cell>
          <cell r="L9">
            <v>266.21430014399988</v>
          </cell>
          <cell r="M9">
            <v>277.34273485799997</v>
          </cell>
          <cell r="O9">
            <v>154.570470032</v>
          </cell>
          <cell r="P9">
            <v>163.473921276</v>
          </cell>
        </row>
        <row r="10">
          <cell r="I10">
            <v>151.95319299799996</v>
          </cell>
          <cell r="J10">
            <v>137.97649175999996</v>
          </cell>
          <cell r="L10">
            <v>31.953755002000001</v>
          </cell>
          <cell r="M10">
            <v>21.870177000000002</v>
          </cell>
          <cell r="O10">
            <v>30.053943</v>
          </cell>
          <cell r="P10">
            <v>26.062017000000001</v>
          </cell>
        </row>
        <row r="11">
          <cell r="I11">
            <v>45.263191999999997</v>
          </cell>
          <cell r="J11">
            <v>42.205321750000003</v>
          </cell>
          <cell r="L11">
            <v>5.6086429999999998</v>
          </cell>
          <cell r="M11">
            <v>4.7383150000000001</v>
          </cell>
          <cell r="O11">
            <v>5.9143429999999997</v>
          </cell>
          <cell r="P11">
            <v>5.5119049999999996</v>
          </cell>
        </row>
        <row r="12">
          <cell r="I12">
            <v>2215.0172212388875</v>
          </cell>
          <cell r="J12">
            <v>2154.014414609293</v>
          </cell>
          <cell r="L12">
            <v>349.60833268329787</v>
          </cell>
          <cell r="M12">
            <v>362.69511717989798</v>
          </cell>
          <cell r="O12">
            <v>287.43200925581397</v>
          </cell>
          <cell r="P12">
            <v>290.74145911962404</v>
          </cell>
        </row>
      </sheetData>
      <sheetData sheetId="2">
        <row r="4">
          <cell r="I4">
            <v>667.57636802908996</v>
          </cell>
          <cell r="J4">
            <v>734.73889081751281</v>
          </cell>
          <cell r="L4">
            <v>81.986494435147989</v>
          </cell>
          <cell r="M4">
            <v>81.77930262627396</v>
          </cell>
          <cell r="O4">
            <v>68.133821688300998</v>
          </cell>
          <cell r="P4">
            <v>75.351601990181067</v>
          </cell>
          <cell r="R4">
            <v>185.55601886711003</v>
          </cell>
          <cell r="S4">
            <v>197.94792554571001</v>
          </cell>
        </row>
        <row r="5">
          <cell r="I5">
            <v>88.111330198451071</v>
          </cell>
          <cell r="J5">
            <v>86.466720286962101</v>
          </cell>
          <cell r="L5">
            <v>4.349780673011753</v>
          </cell>
          <cell r="M5">
            <v>4.7907998080199947</v>
          </cell>
          <cell r="O5">
            <v>4.1100486153391387</v>
          </cell>
          <cell r="P5">
            <v>5.1188587784951061</v>
          </cell>
          <cell r="R5">
            <v>1.5123388482106375</v>
          </cell>
          <cell r="S5"/>
        </row>
        <row r="6">
          <cell r="I6">
            <v>72.690153711237002</v>
          </cell>
          <cell r="J6">
            <v>73.00743796764101</v>
          </cell>
          <cell r="L6">
            <v>11.313382197995001</v>
          </cell>
          <cell r="M6">
            <v>11.152767590479</v>
          </cell>
          <cell r="O6">
            <v>4.4751993946259994</v>
          </cell>
          <cell r="P6">
            <v>3.079670715313453</v>
          </cell>
          <cell r="R6">
            <v>0.35906876809999999</v>
          </cell>
          <cell r="S6">
            <v>1.9982340367325464</v>
          </cell>
        </row>
        <row r="7">
          <cell r="I7">
            <v>828.37785193877801</v>
          </cell>
          <cell r="J7">
            <v>894.21304907211584</v>
          </cell>
          <cell r="L7">
            <v>97.649657306154737</v>
          </cell>
          <cell r="M7">
            <v>97.722870024772959</v>
          </cell>
          <cell r="O7">
            <v>76.719069698266139</v>
          </cell>
          <cell r="P7">
            <v>83.550131483989631</v>
          </cell>
          <cell r="R7">
            <v>187.42742648342067</v>
          </cell>
          <cell r="S7">
            <v>199.94615958244256</v>
          </cell>
        </row>
        <row r="8">
          <cell r="I8">
            <v>125.16172676633897</v>
          </cell>
          <cell r="J8">
            <v>130.52123204128003</v>
          </cell>
          <cell r="L8">
            <v>12.153561521293007</v>
          </cell>
          <cell r="M8">
            <v>14.727210903893944</v>
          </cell>
          <cell r="O8">
            <v>19.387544838722999</v>
          </cell>
          <cell r="P8">
            <v>19.949875827565997</v>
          </cell>
          <cell r="R8">
            <v>7.0590187318960007</v>
          </cell>
          <cell r="S8">
            <v>8.0823784339100015</v>
          </cell>
        </row>
        <row r="9">
          <cell r="I9">
            <v>465.54522402599991</v>
          </cell>
          <cell r="J9">
            <v>464.1177557229999</v>
          </cell>
          <cell r="L9">
            <v>48.646357291000044</v>
          </cell>
          <cell r="M9">
            <v>48.720774258000006</v>
          </cell>
          <cell r="O9">
            <v>41.785061027999994</v>
          </cell>
          <cell r="P9">
            <v>39.639672177000001</v>
          </cell>
          <cell r="R9">
            <v>4.6684431550000003</v>
          </cell>
          <cell r="S9">
            <v>5.1490821269999998</v>
          </cell>
        </row>
        <row r="10">
          <cell r="I10">
            <v>60.50750601897353</v>
          </cell>
          <cell r="J10">
            <v>56.218158001131556</v>
          </cell>
          <cell r="L10">
            <v>8.1497176793787958</v>
          </cell>
          <cell r="M10">
            <v>5.543518875677707</v>
          </cell>
          <cell r="O10">
            <v>11.233993087222405</v>
          </cell>
          <cell r="P10">
            <v>9.3163211291597978</v>
          </cell>
          <cell r="R10">
            <v>2.6949666143300011</v>
          </cell>
          <cell r="S10">
            <v>3.6927988434899999</v>
          </cell>
        </row>
        <row r="11">
          <cell r="I11">
            <v>19.091527039367254</v>
          </cell>
          <cell r="J11">
            <v>18.750483924435379</v>
          </cell>
          <cell r="L11">
            <v>1.6761304767105734</v>
          </cell>
          <cell r="M11">
            <v>1.3094835591779141</v>
          </cell>
          <cell r="O11">
            <v>3.8441559207496985</v>
          </cell>
          <cell r="P11">
            <v>3.2715573393595934</v>
          </cell>
          <cell r="R11">
            <v>0</v>
          </cell>
          <cell r="S11">
            <v>0</v>
          </cell>
        </row>
        <row r="12">
          <cell r="I12">
            <v>670.3059838506797</v>
          </cell>
          <cell r="J12">
            <v>669.60762968984693</v>
          </cell>
          <cell r="L12">
            <v>70.625766968382408</v>
          </cell>
          <cell r="M12">
            <v>70.300987596749579</v>
          </cell>
          <cell r="O12">
            <v>76.25075487469509</v>
          </cell>
          <cell r="P12">
            <v>72.17742647308539</v>
          </cell>
          <cell r="R12">
            <v>14.422428501226003</v>
          </cell>
          <cell r="S12">
            <v>16.924259404400001</v>
          </cell>
        </row>
      </sheetData>
      <sheetData sheetId="3">
        <row r="4">
          <cell r="I4">
            <v>3713.6658277186007</v>
          </cell>
          <cell r="J4">
            <v>4097.592413950917</v>
          </cell>
          <cell r="L4">
            <v>571.38666828870703</v>
          </cell>
          <cell r="M4">
            <v>573.80745330819298</v>
          </cell>
          <cell r="O4">
            <v>482.40270899399997</v>
          </cell>
          <cell r="P4">
            <v>516.45501198399995</v>
          </cell>
        </row>
        <row r="5">
          <cell r="I5">
            <v>658.71104621819495</v>
          </cell>
          <cell r="J5">
            <v>642.06654128683897</v>
          </cell>
          <cell r="L5">
            <v>47.753131176999005</v>
          </cell>
          <cell r="M5">
            <v>49.895684130075963</v>
          </cell>
          <cell r="O5">
            <v>39.276680000712005</v>
          </cell>
          <cell r="P5">
            <v>34.715546999902003</v>
          </cell>
        </row>
        <row r="6">
          <cell r="I6">
            <v>528.584287091737</v>
          </cell>
          <cell r="J6">
            <v>527.49529501185111</v>
          </cell>
          <cell r="L6">
            <v>112.00989961359701</v>
          </cell>
          <cell r="M6">
            <v>112.17497050292398</v>
          </cell>
          <cell r="O6">
            <v>29.100802998382001</v>
          </cell>
          <cell r="P6">
            <v>30.182387001784001</v>
          </cell>
        </row>
        <row r="7">
          <cell r="I7">
            <v>4900.9611610285328</v>
          </cell>
          <cell r="J7">
            <v>5267.1542502496077</v>
          </cell>
          <cell r="L7">
            <v>731.14969907930299</v>
          </cell>
          <cell r="M7">
            <v>735.87810794119298</v>
          </cell>
          <cell r="O7">
            <v>550.78019199309404</v>
          </cell>
          <cell r="P7">
            <v>581.35294598568601</v>
          </cell>
        </row>
        <row r="8">
          <cell r="I8">
            <v>916.79441608182788</v>
          </cell>
          <cell r="J8">
            <v>954.39505116046212</v>
          </cell>
          <cell r="L8">
            <v>93.596046087662017</v>
          </cell>
          <cell r="M8">
            <v>124.24871689037198</v>
          </cell>
          <cell r="O8">
            <v>194.89039583051999</v>
          </cell>
          <cell r="P8">
            <v>204.75554963550499</v>
          </cell>
        </row>
        <row r="9">
          <cell r="I9">
            <v>3176.7091853009997</v>
          </cell>
          <cell r="J9">
            <v>3059.111276913</v>
          </cell>
          <cell r="L9">
            <v>558.93421069600004</v>
          </cell>
          <cell r="M9">
            <v>551.76771042299993</v>
          </cell>
          <cell r="O9">
            <v>360.84340143200001</v>
          </cell>
          <cell r="P9">
            <v>343.56182364</v>
          </cell>
        </row>
        <row r="10">
          <cell r="I10">
            <v>312.09001999799995</v>
          </cell>
          <cell r="J10">
            <v>286.64167057999998</v>
          </cell>
          <cell r="L10">
            <v>68.277265002000007</v>
          </cell>
          <cell r="M10">
            <v>48.568173000000002</v>
          </cell>
          <cell r="O10">
            <v>65.768517000000003</v>
          </cell>
          <cell r="P10">
            <v>58.400723999999997</v>
          </cell>
        </row>
        <row r="11">
          <cell r="I11">
            <v>94.617499000000009</v>
          </cell>
          <cell r="J11">
            <v>91.046892130000003</v>
          </cell>
          <cell r="L11">
            <v>13.607745999999999</v>
          </cell>
          <cell r="M11">
            <v>11.180873</v>
          </cell>
          <cell r="O11">
            <v>14.645603999999999</v>
          </cell>
          <cell r="P11">
            <v>12.684355999999999</v>
          </cell>
        </row>
        <row r="12">
          <cell r="I12">
            <v>4500.2111203808272</v>
          </cell>
          <cell r="J12">
            <v>4391.1948907834621</v>
          </cell>
          <cell r="L12">
            <v>734.41526778566208</v>
          </cell>
          <cell r="M12">
            <v>735.7654733133719</v>
          </cell>
          <cell r="O12">
            <v>636.14791826252008</v>
          </cell>
          <cell r="P12">
            <v>619.40245327550497</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Validacion"/>
      <sheetName val="KOF Con"/>
      <sheetName val="IR"/>
      <sheetName val="Contexto"/>
      <sheetName val="KOF"/>
      <sheetName val="SA s Ven"/>
      <sheetName val="Is Div Mex CAM w Fil"/>
      <sheetName val="IS Mex w Fil"/>
      <sheetName val="ADJ"/>
      <sheetName val="Is SA"/>
      <sheetName val="Is Brasil"/>
      <sheetName val="Is Div Mex CAM"/>
      <sheetName val="IS Mex c Hold"/>
      <sheetName val="Is CAM"/>
      <sheetName val="OpMexico"/>
      <sheetName val="Is Pan"/>
      <sheetName val="IS E_K46"/>
      <sheetName val="IS Holding"/>
      <sheetName val="Is CAM sin ABVO"/>
      <sheetName val="Is CR"/>
      <sheetName val="Is Arg"/>
      <sheetName val="Is Nic"/>
      <sheetName val="Is Gua Org"/>
      <sheetName val="Is Gua Abvo"/>
      <sheetName val="Is Gua Mayan"/>
      <sheetName val="Is Gua"/>
      <sheetName val="Is Col"/>
      <sheetName val="Is Uru"/>
      <sheetName val="Is Fil"/>
      <sheetName val="Is Ven"/>
      <sheetName val="KOF Cons"/>
      <sheetName val="Hoja1"/>
      <sheetName val="Inputs VOL y trans"/>
      <sheetName val="VOL 2025"/>
      <sheetName val="Cerveza + Spirit AA"/>
      <sheetName val="Cerveza + Spirit"/>
      <sheetName val="Periodo 2025"/>
      <sheetName val="Acumulado 2025"/>
      <sheetName val="PNC"/>
      <sheetName val="Argentina 2025"/>
      <sheetName val="Hoja3"/>
      <sheetName val="XCHR P 2025"/>
      <sheetName val="IPC P 2025"/>
      <sheetName val="XCHR P 2024"/>
      <sheetName val="IPC P 2024"/>
      <sheetName val="Aju_Fusiones"/>
      <sheetName val="Argentina 2024"/>
      <sheetName val="Periodo 2024"/>
      <sheetName val="Acumulado 2024"/>
      <sheetName val="Capex"/>
      <sheetName val="KOF Con sin Fil 2Q 2025"/>
      <sheetName val="KOF Con sin Fil FY"/>
      <sheetName val="BG"/>
      <sheetName val="Resumen"/>
      <sheetName val="Periodo 17"/>
      <sheetName val="Hoja2"/>
    </sheetNames>
    <sheetDataSet>
      <sheetData sheetId="0"/>
      <sheetData sheetId="1"/>
      <sheetData sheetId="2"/>
      <sheetData sheetId="3"/>
      <sheetData sheetId="4"/>
      <sheetData sheetId="5"/>
      <sheetData sheetId="6"/>
      <sheetData sheetId="7"/>
      <sheetData sheetId="8"/>
      <sheetData sheetId="9"/>
      <sheetData sheetId="10">
        <row r="14">
          <cell r="C14">
            <v>18358.701763835146</v>
          </cell>
          <cell r="E14">
            <v>16442.80952045957</v>
          </cell>
          <cell r="J14">
            <v>38668.412867427542</v>
          </cell>
          <cell r="L14">
            <v>34279.475237927174</v>
          </cell>
        </row>
      </sheetData>
      <sheetData sheetId="11"/>
      <sheetData sheetId="12">
        <row r="14">
          <cell r="C14">
            <v>36629.271346199996</v>
          </cell>
          <cell r="E14">
            <v>37474.127560389999</v>
          </cell>
          <cell r="J14">
            <v>67891.67551671002</v>
          </cell>
          <cell r="L14">
            <v>68328.194033840002</v>
          </cell>
        </row>
      </sheetData>
      <sheetData sheetId="13">
        <row r="14">
          <cell r="C14">
            <v>8676.7521492256274</v>
          </cell>
          <cell r="E14">
            <v>7592.4035819643132</v>
          </cell>
          <cell r="J14">
            <v>17083.4254373314</v>
          </cell>
          <cell r="L14">
            <v>14582.568824276435</v>
          </cell>
        </row>
      </sheetData>
      <sheetData sheetId="14"/>
      <sheetData sheetId="15"/>
      <sheetData sheetId="16"/>
      <sheetData sheetId="17"/>
      <sheetData sheetId="18"/>
      <sheetData sheetId="19"/>
      <sheetData sheetId="20">
        <row r="14">
          <cell r="C14">
            <v>2652.5536704845495</v>
          </cell>
          <cell r="E14">
            <v>2154.2748006845795</v>
          </cell>
          <cell r="J14">
            <v>5716.0517541406207</v>
          </cell>
          <cell r="L14">
            <v>4730.4783401075565</v>
          </cell>
        </row>
      </sheetData>
      <sheetData sheetId="21"/>
      <sheetData sheetId="22"/>
      <sheetData sheetId="23"/>
      <sheetData sheetId="24"/>
      <sheetData sheetId="25">
        <row r="14">
          <cell r="C14">
            <v>4458.2680028103132</v>
          </cell>
          <cell r="E14">
            <v>3846.0554596022657</v>
          </cell>
          <cell r="J14">
            <v>8631.0478437094698</v>
          </cell>
          <cell r="L14">
            <v>7244.0939235595288</v>
          </cell>
        </row>
      </sheetData>
      <sheetData sheetId="26">
        <row r="14">
          <cell r="C14">
            <v>5384.2594649798702</v>
          </cell>
          <cell r="E14">
            <v>4784.8260628277048</v>
          </cell>
          <cell r="J14">
            <v>10748.309526461895</v>
          </cell>
          <cell r="L14">
            <v>9668.4304028556908</v>
          </cell>
        </row>
      </sheetData>
      <sheetData sheetId="27">
        <row r="14">
          <cell r="C14">
            <v>1215.0742295134037</v>
          </cell>
          <cell r="E14">
            <v>1007.3616022491832</v>
          </cell>
          <cell r="J14">
            <v>2594.640500929414</v>
          </cell>
          <cell r="L14">
            <v>2095.9203159716326</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R23"/>
  <sheetViews>
    <sheetView showGridLines="0" tabSelected="1" zoomScale="126" zoomScaleNormal="85" workbookViewId="0">
      <selection activeCell="D7" sqref="D7"/>
    </sheetView>
  </sheetViews>
  <sheetFormatPr baseColWidth="10" defaultColWidth="11.42578125" defaultRowHeight="12.75" x14ac:dyDescent="0.2"/>
  <cols>
    <col min="1" max="1" width="11.42578125" style="154"/>
    <col min="2" max="2" width="14.28515625" style="154" customWidth="1"/>
    <col min="3" max="3" width="21.85546875" style="154" bestFit="1" customWidth="1"/>
    <col min="4" max="5" width="12.42578125" style="154" customWidth="1"/>
    <col min="6" max="6" width="3" style="154" customWidth="1"/>
    <col min="7" max="7" width="12.42578125" style="154" customWidth="1"/>
    <col min="8" max="8" width="12.140625" style="154" customWidth="1"/>
    <col min="9" max="9" width="3" style="154" customWidth="1"/>
    <col min="10" max="11" width="12.42578125" style="154" customWidth="1"/>
    <col min="12" max="12" width="3" style="154" customWidth="1"/>
    <col min="13" max="14" width="12.42578125" style="154" customWidth="1"/>
    <col min="15" max="16384" width="11.42578125" style="154"/>
  </cols>
  <sheetData>
    <row r="1" spans="2:14" x14ac:dyDescent="0.2">
      <c r="B1" s="537"/>
      <c r="C1" s="537"/>
      <c r="D1" s="537"/>
      <c r="E1" s="537"/>
      <c r="F1" s="537"/>
      <c r="G1" s="537"/>
      <c r="H1" s="537"/>
      <c r="I1" s="537"/>
      <c r="J1" s="537"/>
      <c r="K1" s="537"/>
      <c r="L1" s="537"/>
      <c r="M1" s="537"/>
      <c r="N1" s="537"/>
    </row>
    <row r="2" spans="2:14" ht="24.95" customHeight="1" x14ac:dyDescent="0.2">
      <c r="B2" s="732" t="s">
        <v>243</v>
      </c>
      <c r="C2" s="732"/>
      <c r="D2" s="732"/>
      <c r="E2" s="732"/>
      <c r="F2" s="732"/>
      <c r="G2" s="732"/>
      <c r="H2" s="732"/>
      <c r="I2" s="732"/>
      <c r="J2" s="732"/>
      <c r="K2" s="732"/>
      <c r="L2" s="732"/>
      <c r="M2" s="732"/>
      <c r="N2" s="732"/>
    </row>
    <row r="3" spans="2:14" ht="18" customHeight="1" x14ac:dyDescent="0.2">
      <c r="B3" s="733" t="s">
        <v>62</v>
      </c>
      <c r="C3" s="733"/>
      <c r="D3" s="733"/>
      <c r="E3" s="733"/>
      <c r="F3" s="733"/>
      <c r="G3" s="733"/>
      <c r="H3" s="733"/>
      <c r="I3" s="733"/>
      <c r="J3" s="733"/>
      <c r="K3" s="733"/>
      <c r="L3" s="733"/>
      <c r="M3" s="733"/>
      <c r="N3" s="733"/>
    </row>
    <row r="4" spans="2:14" ht="21" customHeight="1" x14ac:dyDescent="0.25">
      <c r="B4" s="365"/>
      <c r="C4" s="365"/>
      <c r="D4" s="731" t="s">
        <v>55</v>
      </c>
      <c r="E4" s="731"/>
      <c r="G4" s="731" t="s">
        <v>56</v>
      </c>
      <c r="H4" s="731"/>
      <c r="J4" s="731" t="s">
        <v>57</v>
      </c>
      <c r="K4" s="731"/>
      <c r="M4" s="731" t="s">
        <v>147</v>
      </c>
      <c r="N4" s="731"/>
    </row>
    <row r="5" spans="2:14" ht="15.75" thickBot="1" x14ac:dyDescent="0.3">
      <c r="B5" s="366"/>
      <c r="C5" s="366"/>
      <c r="D5" s="367" t="s">
        <v>244</v>
      </c>
      <c r="E5" s="367" t="s">
        <v>240</v>
      </c>
      <c r="G5" s="367" t="s">
        <v>244</v>
      </c>
      <c r="H5" s="367" t="s">
        <v>240</v>
      </c>
      <c r="J5" s="368" t="s">
        <v>244</v>
      </c>
      <c r="K5" s="367" t="s">
        <v>240</v>
      </c>
      <c r="M5" s="367" t="s">
        <v>244</v>
      </c>
      <c r="N5" s="367" t="s">
        <v>240</v>
      </c>
    </row>
    <row r="6" spans="2:14" ht="12.75" customHeight="1" x14ac:dyDescent="0.2">
      <c r="B6" s="729" t="s">
        <v>171</v>
      </c>
      <c r="C6" s="369" t="s">
        <v>58</v>
      </c>
      <c r="D6" s="372">
        <v>4.9827506651460629E-2</v>
      </c>
      <c r="E6" s="372">
        <v>6.7452922304094276E-2</v>
      </c>
      <c r="F6" s="370"/>
      <c r="G6" s="533">
        <v>3.3815423185422411E-2</v>
      </c>
      <c r="H6" s="533">
        <v>6.8614933058142036E-2</v>
      </c>
      <c r="I6" s="370"/>
      <c r="J6" s="533">
        <v>2.1065761327763166E-3</v>
      </c>
      <c r="K6" s="372">
        <v>3.294626394628164E-2</v>
      </c>
      <c r="L6" s="370"/>
      <c r="M6" s="533">
        <v>-5.2729092459724791E-2</v>
      </c>
      <c r="N6" s="533">
        <v>-1.4021262532426193E-2</v>
      </c>
    </row>
    <row r="7" spans="2:14" x14ac:dyDescent="0.2">
      <c r="B7" s="729"/>
      <c r="C7" s="371" t="s">
        <v>78</v>
      </c>
      <c r="D7" s="372">
        <v>5.3141954128843594E-3</v>
      </c>
      <c r="E7" s="372">
        <v>2.4898312652817056E-2</v>
      </c>
      <c r="F7" s="344"/>
      <c r="G7" s="348">
        <v>-2.478324281057076E-2</v>
      </c>
      <c r="H7" s="348">
        <v>1.1387974362089714E-2</v>
      </c>
      <c r="I7" s="344"/>
      <c r="J7" s="373">
        <v>-6.3297557620454414E-2</v>
      </c>
      <c r="K7" s="373">
        <v>-5.7290130215372992E-2</v>
      </c>
      <c r="L7" s="344"/>
      <c r="M7" s="348"/>
      <c r="N7" s="156"/>
    </row>
    <row r="8" spans="2:14" x14ac:dyDescent="0.2">
      <c r="B8" s="729"/>
      <c r="C8" s="374" t="s">
        <v>12</v>
      </c>
      <c r="D8" s="373">
        <v>0.13207926586994256</v>
      </c>
      <c r="E8" s="373">
        <v>0.13694151891170558</v>
      </c>
      <c r="F8" s="344"/>
      <c r="G8" s="373">
        <v>0.16224771585239495</v>
      </c>
      <c r="H8" s="373">
        <v>0.17861107133813481</v>
      </c>
      <c r="I8" s="344"/>
      <c r="J8" s="348">
        <v>0.19631401855122887</v>
      </c>
      <c r="K8" s="348">
        <v>0.24938702346449371</v>
      </c>
      <c r="L8" s="344"/>
      <c r="M8" s="348"/>
      <c r="N8" s="156"/>
    </row>
    <row r="9" spans="2:14" ht="13.5" thickBot="1" x14ac:dyDescent="0.25">
      <c r="B9" s="375"/>
      <c r="C9" s="376"/>
      <c r="D9" s="377"/>
      <c r="E9" s="377"/>
      <c r="F9" s="344"/>
      <c r="G9" s="377"/>
      <c r="H9" s="377"/>
      <c r="I9" s="344"/>
      <c r="J9" s="377"/>
      <c r="K9" s="377"/>
      <c r="L9" s="344"/>
      <c r="M9" s="345"/>
      <c r="N9" s="156"/>
    </row>
    <row r="10" spans="2:14" ht="12.75" customHeight="1" x14ac:dyDescent="0.2">
      <c r="B10" s="728" t="s">
        <v>170</v>
      </c>
      <c r="C10" s="378" t="s">
        <v>58</v>
      </c>
      <c r="D10" s="372">
        <v>2.3657855063270228E-2</v>
      </c>
      <c r="E10" s="372">
        <v>5.3857484009452339E-2</v>
      </c>
      <c r="F10" s="379"/>
      <c r="G10" s="372">
        <v>8.5454987181079467E-3</v>
      </c>
      <c r="H10" s="372">
        <v>5.3064017309033096E-2</v>
      </c>
      <c r="I10" s="379"/>
      <c r="J10" s="372">
        <v>-2.5770603696731897E-2</v>
      </c>
      <c r="K10" s="372">
        <v>6.9074499866077499E-3</v>
      </c>
      <c r="L10" s="344"/>
      <c r="M10" s="346"/>
      <c r="N10" s="157"/>
    </row>
    <row r="11" spans="2:14" x14ac:dyDescent="0.2">
      <c r="B11" s="729"/>
      <c r="C11" s="374" t="s">
        <v>78</v>
      </c>
      <c r="D11" s="380">
        <v>-1.9253575485690066E-2</v>
      </c>
      <c r="E11" s="380">
        <v>-6.5604627873162569E-3</v>
      </c>
      <c r="F11" s="344"/>
      <c r="G11" s="380">
        <v>-4.7509445471470735E-2</v>
      </c>
      <c r="H11" s="380">
        <v>-1.8622697553053569E-2</v>
      </c>
      <c r="I11" s="344"/>
      <c r="J11" s="380">
        <v>-8.5553707004486723E-2</v>
      </c>
      <c r="K11" s="380">
        <v>-8.7839821427936671E-2</v>
      </c>
      <c r="L11" s="344"/>
      <c r="M11" s="347"/>
      <c r="N11" s="158"/>
    </row>
    <row r="12" spans="2:14" ht="13.5" thickBot="1" x14ac:dyDescent="0.25">
      <c r="B12" s="730"/>
      <c r="C12" s="381" t="s">
        <v>12</v>
      </c>
      <c r="D12" s="384">
        <v>0.10283642110733737</v>
      </c>
      <c r="E12" s="384">
        <v>0.15747828779622086</v>
      </c>
      <c r="F12" s="382"/>
      <c r="G12" s="383">
        <v>0.13094627781961932</v>
      </c>
      <c r="H12" s="383">
        <v>0.19732117611930522</v>
      </c>
      <c r="I12" s="344"/>
      <c r="J12" s="384">
        <v>0.14885247814445157</v>
      </c>
      <c r="K12" s="384">
        <v>0.24001802850364817</v>
      </c>
      <c r="L12" s="382"/>
      <c r="M12" s="383"/>
      <c r="N12" s="383"/>
    </row>
    <row r="13" spans="2:14" x14ac:dyDescent="0.2">
      <c r="I13" s="385"/>
    </row>
    <row r="14" spans="2:14" ht="12.75" customHeight="1" x14ac:dyDescent="0.2">
      <c r="C14" s="159" t="s">
        <v>59</v>
      </c>
      <c r="G14" s="281"/>
    </row>
    <row r="23" spans="18:18" x14ac:dyDescent="0.2">
      <c r="R23" s="702"/>
    </row>
  </sheetData>
  <mergeCells count="8">
    <mergeCell ref="B10:B12"/>
    <mergeCell ref="M4:N4"/>
    <mergeCell ref="B2:N2"/>
    <mergeCell ref="D4:E4"/>
    <mergeCell ref="G4:H4"/>
    <mergeCell ref="J4:K4"/>
    <mergeCell ref="B6:B8"/>
    <mergeCell ref="B3:N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2A0A-92F2-442B-B575-47C4A564DF3C}">
  <sheetPr>
    <tabColor rgb="FF92D050"/>
  </sheetPr>
  <dimension ref="A1:P50"/>
  <sheetViews>
    <sheetView showGridLines="0" zoomScale="92" zoomScaleNormal="73" workbookViewId="0">
      <selection activeCell="AC14" sqref="AC14"/>
    </sheetView>
  </sheetViews>
  <sheetFormatPr baseColWidth="10" defaultColWidth="9.85546875" defaultRowHeight="11.1" customHeight="1" x14ac:dyDescent="0.2"/>
  <cols>
    <col min="1" max="1" width="32.42578125" style="207" customWidth="1"/>
    <col min="2" max="2" width="1.7109375" style="210" customWidth="1"/>
    <col min="3" max="3" width="12.28515625" style="208" bestFit="1" customWidth="1"/>
    <col min="4" max="4" width="13.140625" style="208" customWidth="1"/>
    <col min="5" max="6" width="11.85546875" style="208" customWidth="1"/>
    <col min="7" max="7" width="11.28515625" style="208" customWidth="1"/>
    <col min="8" max="8" width="6.140625" style="208" customWidth="1"/>
    <col min="9" max="9" width="11.140625" style="208" customWidth="1"/>
    <col min="10" max="11" width="11.28515625" style="208" customWidth="1"/>
    <col min="12" max="13" width="11.28515625" style="210" customWidth="1"/>
    <col min="14" max="14" width="4.140625" style="210" customWidth="1"/>
    <col min="15" max="15" width="11.28515625" style="210" customWidth="1"/>
    <col min="16" max="16" width="13.5703125" style="200" customWidth="1"/>
    <col min="17" max="16384" width="9.85546875" style="200"/>
  </cols>
  <sheetData>
    <row r="1" spans="1:16" ht="15" customHeight="1" x14ac:dyDescent="0.2">
      <c r="A1" s="732" t="s">
        <v>101</v>
      </c>
      <c r="B1" s="732"/>
      <c r="C1" s="732"/>
      <c r="D1" s="732"/>
      <c r="E1" s="732"/>
      <c r="F1" s="732"/>
      <c r="G1" s="732"/>
      <c r="H1" s="732"/>
      <c r="I1" s="732"/>
      <c r="J1" s="732"/>
      <c r="K1" s="732"/>
      <c r="L1" s="732"/>
      <c r="M1" s="732"/>
      <c r="N1" s="732"/>
      <c r="O1" s="732"/>
      <c r="P1" s="199"/>
    </row>
    <row r="2" spans="1:16" ht="15" customHeight="1" x14ac:dyDescent="0.2">
      <c r="A2" s="732" t="s">
        <v>221</v>
      </c>
      <c r="B2" s="732"/>
      <c r="C2" s="732"/>
      <c r="D2" s="732"/>
      <c r="E2" s="732"/>
      <c r="F2" s="732"/>
      <c r="G2" s="732"/>
      <c r="H2" s="732"/>
      <c r="I2" s="732"/>
      <c r="J2" s="732"/>
      <c r="K2" s="732"/>
      <c r="L2" s="732"/>
      <c r="M2" s="732"/>
      <c r="N2" s="732"/>
      <c r="O2" s="732"/>
      <c r="P2" s="201"/>
    </row>
    <row r="3" spans="1:16" ht="10.5" customHeight="1" x14ac:dyDescent="0.2">
      <c r="A3" s="202"/>
      <c r="B3" s="203"/>
      <c r="C3" s="204"/>
      <c r="D3" s="204"/>
      <c r="E3" s="204"/>
      <c r="F3" s="204"/>
      <c r="G3" s="204"/>
      <c r="H3" s="204"/>
      <c r="I3" s="204"/>
      <c r="J3" s="204"/>
      <c r="K3" s="204"/>
      <c r="L3" s="205"/>
      <c r="M3" s="205"/>
      <c r="N3" s="205"/>
      <c r="O3" s="205"/>
    </row>
    <row r="4" spans="1:16" ht="23.25" customHeight="1" x14ac:dyDescent="0.2">
      <c r="A4" s="776" t="s">
        <v>136</v>
      </c>
      <c r="B4" s="776"/>
      <c r="C4" s="776"/>
      <c r="D4" s="776"/>
      <c r="E4" s="776"/>
      <c r="F4" s="776"/>
      <c r="G4" s="776"/>
      <c r="H4" s="776"/>
      <c r="I4" s="776"/>
      <c r="J4" s="776"/>
      <c r="K4" s="776"/>
      <c r="L4" s="776"/>
      <c r="M4" s="776"/>
      <c r="N4" s="776"/>
      <c r="O4" s="776"/>
    </row>
    <row r="5" spans="1:16" ht="18" customHeight="1" thickBot="1" x14ac:dyDescent="0.25">
      <c r="A5" s="329"/>
      <c r="B5" s="330"/>
      <c r="C5" s="775" t="s">
        <v>240</v>
      </c>
      <c r="D5" s="775"/>
      <c r="E5" s="775"/>
      <c r="F5" s="775"/>
      <c r="G5" s="775"/>
      <c r="H5" s="330"/>
      <c r="I5" s="777" t="s">
        <v>224</v>
      </c>
      <c r="J5" s="777"/>
      <c r="K5" s="777"/>
      <c r="L5" s="777"/>
      <c r="M5" s="777"/>
      <c r="N5" s="661"/>
      <c r="O5" s="331" t="s">
        <v>75</v>
      </c>
    </row>
    <row r="6" spans="1:16" ht="18" customHeight="1" x14ac:dyDescent="0.2">
      <c r="A6" s="332"/>
      <c r="B6" s="299"/>
      <c r="C6" s="580" t="s">
        <v>63</v>
      </c>
      <c r="D6" s="580" t="s">
        <v>153</v>
      </c>
      <c r="E6" s="580" t="s">
        <v>154</v>
      </c>
      <c r="F6" s="580" t="s">
        <v>64</v>
      </c>
      <c r="G6" s="580" t="s">
        <v>65</v>
      </c>
      <c r="H6" s="330"/>
      <c r="I6" s="333" t="s">
        <v>63</v>
      </c>
      <c r="J6" s="333" t="s">
        <v>153</v>
      </c>
      <c r="K6" s="333" t="s">
        <v>154</v>
      </c>
      <c r="L6" s="333" t="s">
        <v>64</v>
      </c>
      <c r="M6" s="333" t="s">
        <v>65</v>
      </c>
      <c r="N6" s="334"/>
      <c r="O6" s="580" t="s">
        <v>80</v>
      </c>
      <c r="P6" s="216"/>
    </row>
    <row r="7" spans="1:16" ht="18" customHeight="1" x14ac:dyDescent="0.2">
      <c r="A7" s="606" t="s">
        <v>234</v>
      </c>
      <c r="B7" s="299"/>
      <c r="C7" s="603">
        <f>'[4]Volumen YTD '!$I$4</f>
        <v>667.57636802908996</v>
      </c>
      <c r="D7" s="603">
        <f>'[4]Volumen YTD '!$O$4</f>
        <v>68.133821688300998</v>
      </c>
      <c r="E7" s="603">
        <f>'[4]Volumen YTD '!$R$4</f>
        <v>185.55601886711003</v>
      </c>
      <c r="F7" s="603">
        <f>'[4]Volumen YTD '!$L$4</f>
        <v>81.986494435147989</v>
      </c>
      <c r="G7" s="603">
        <f t="shared" ref="G7:G16" si="0">+SUM(C7:F7)</f>
        <v>1003.2527030196488</v>
      </c>
      <c r="H7" s="330"/>
      <c r="I7" s="603">
        <f>'[4]Volumen YTD '!$J$4</f>
        <v>734.73889081751281</v>
      </c>
      <c r="J7" s="603">
        <f>'[4]Volumen YTD '!$P$4</f>
        <v>75.351601990181067</v>
      </c>
      <c r="K7" s="603">
        <f>'[4]Volumen YTD '!$S$4</f>
        <v>197.94792554571001</v>
      </c>
      <c r="L7" s="603">
        <f>'[4]Volumen YTD '!$M$4</f>
        <v>81.77930262627396</v>
      </c>
      <c r="M7" s="603">
        <f>+SUM(I7:L7)</f>
        <v>1089.8177209796777</v>
      </c>
      <c r="N7" s="334"/>
      <c r="O7" s="608">
        <f t="shared" ref="O7:O14" si="1">+G7/M7-1</f>
        <v>-7.9430730748452416E-2</v>
      </c>
      <c r="P7" s="216"/>
    </row>
    <row r="8" spans="1:16" ht="18" customHeight="1" x14ac:dyDescent="0.2">
      <c r="A8" s="335" t="s">
        <v>214</v>
      </c>
      <c r="B8" s="299"/>
      <c r="C8" s="603">
        <f>'[4]Volumen YTD '!$I$5</f>
        <v>88.111330198451071</v>
      </c>
      <c r="D8" s="603">
        <f>'[4]Volumen YTD '!$O$5</f>
        <v>4.1100486153391387</v>
      </c>
      <c r="E8" s="603">
        <f>'[4]Volumen YTD '!$R$5</f>
        <v>1.5123388482106375</v>
      </c>
      <c r="F8" s="603">
        <f>'[4]Volumen YTD '!$L$5</f>
        <v>4.349780673011753</v>
      </c>
      <c r="G8" s="603">
        <f t="shared" ref="G8" si="2">+SUM(C8:F8)</f>
        <v>98.083498335012592</v>
      </c>
      <c r="H8" s="330"/>
      <c r="I8" s="603">
        <f>'[4]Volumen YTD '!$J$5</f>
        <v>86.466720286962101</v>
      </c>
      <c r="J8" s="603">
        <f>'[4]Volumen YTD '!$P$5</f>
        <v>5.1188587784951061</v>
      </c>
      <c r="K8" s="603">
        <f>'[4]Volumen YTD '!$S$5</f>
        <v>0</v>
      </c>
      <c r="L8" s="603">
        <f>'[4]Volumen YTD '!$M$5</f>
        <v>4.7907998080199947</v>
      </c>
      <c r="M8" s="604">
        <f>SUM(I8:L8)</f>
        <v>96.376378873477208</v>
      </c>
      <c r="N8" s="334"/>
      <c r="O8" s="609">
        <f t="shared" si="1"/>
        <v>1.7713048378550145E-2</v>
      </c>
      <c r="P8" s="216"/>
    </row>
    <row r="9" spans="1:16" ht="18" customHeight="1" thickBot="1" x14ac:dyDescent="0.25">
      <c r="A9" s="616" t="s">
        <v>213</v>
      </c>
      <c r="B9" s="299"/>
      <c r="C9" s="611">
        <f>'[4]Volumen YTD '!$I$6</f>
        <v>72.690153711237002</v>
      </c>
      <c r="D9" s="611">
        <f>'[4]Volumen YTD '!$O$6</f>
        <v>4.4751993946259994</v>
      </c>
      <c r="E9" s="611">
        <f>'[4]Volumen YTD '!$R$6</f>
        <v>0.35906876809999999</v>
      </c>
      <c r="F9" s="611">
        <f>'[4]Volumen YTD '!$L$6</f>
        <v>11.313382197995001</v>
      </c>
      <c r="G9" s="611">
        <f>+SUM(C9:F9)</f>
        <v>88.837804071958004</v>
      </c>
      <c r="H9" s="330"/>
      <c r="I9" s="611">
        <f>'[4]Volumen YTD '!$J$6</f>
        <v>73.00743796764101</v>
      </c>
      <c r="J9" s="611">
        <f>'[4]Volumen YTD '!$P$6</f>
        <v>3.079670715313453</v>
      </c>
      <c r="K9" s="613">
        <f>'[4]Volumen YTD '!$S$6</f>
        <v>1.9982340367325464</v>
      </c>
      <c r="L9" s="611">
        <f>'[4]Volumen YTD '!$M$6</f>
        <v>11.152767590479</v>
      </c>
      <c r="M9" s="611">
        <f>+SUM(I9:L9)</f>
        <v>89.238110310166007</v>
      </c>
      <c r="N9" s="334"/>
      <c r="O9" s="615">
        <f t="shared" si="1"/>
        <v>-4.485821548850133E-3</v>
      </c>
      <c r="P9" s="216"/>
    </row>
    <row r="10" spans="1:16" ht="18" customHeight="1" thickBot="1" x14ac:dyDescent="0.25">
      <c r="A10" s="617" t="s">
        <v>180</v>
      </c>
      <c r="B10" s="618"/>
      <c r="C10" s="619">
        <f>'[4]Volumen YTD '!$I$7</f>
        <v>828.37785193877801</v>
      </c>
      <c r="D10" s="619">
        <f>'[4]Volumen YTD '!$O$7</f>
        <v>76.719069698266139</v>
      </c>
      <c r="E10" s="619">
        <f>'[4]Volumen YTD '!$R$7</f>
        <v>187.42742648342067</v>
      </c>
      <c r="F10" s="619">
        <f>'[4]Volumen YTD '!$L$7</f>
        <v>97.649657306154737</v>
      </c>
      <c r="G10" s="620">
        <f t="shared" si="0"/>
        <v>1190.1740054266195</v>
      </c>
      <c r="H10" s="621"/>
      <c r="I10" s="619">
        <f>'[4]Volumen YTD '!$J$7</f>
        <v>894.21304907211584</v>
      </c>
      <c r="J10" s="619">
        <f>'[4]Volumen YTD '!$P$7</f>
        <v>83.550131483989631</v>
      </c>
      <c r="K10" s="536">
        <f>'[4]Volumen YTD '!$S$7</f>
        <v>199.94615958244256</v>
      </c>
      <c r="L10" s="619">
        <f>'[4]Volumen YTD '!$M$7</f>
        <v>97.722870024772959</v>
      </c>
      <c r="M10" s="619">
        <f t="shared" ref="M10:M15" si="3">+SUM(I10:L10)</f>
        <v>1275.4322101633209</v>
      </c>
      <c r="N10" s="622"/>
      <c r="O10" s="623">
        <f t="shared" si="1"/>
        <v>-6.684651999323743E-2</v>
      </c>
      <c r="P10" s="216"/>
    </row>
    <row r="11" spans="1:16" ht="18" customHeight="1" x14ac:dyDescent="0.2">
      <c r="A11" s="602" t="s">
        <v>161</v>
      </c>
      <c r="B11" s="336"/>
      <c r="C11" s="612">
        <f>'[4]Volumen YTD '!$I$8</f>
        <v>125.16172676633897</v>
      </c>
      <c r="D11" s="612">
        <f>'[4]Volumen YTD '!$O$8</f>
        <v>19.387544838722999</v>
      </c>
      <c r="E11" s="612">
        <f>'[4]Volumen YTD '!$R$8</f>
        <v>7.0590187318960007</v>
      </c>
      <c r="F11" s="612">
        <f>'[4]Volumen YTD '!$L$8</f>
        <v>12.153561521293007</v>
      </c>
      <c r="G11" s="603">
        <f t="shared" si="0"/>
        <v>163.76185185825096</v>
      </c>
      <c r="H11" s="330"/>
      <c r="I11" s="612">
        <f>'[4]Volumen YTD '!$J$8</f>
        <v>130.52123204128003</v>
      </c>
      <c r="J11" s="612">
        <f>'[4]Volumen YTD '!$P$8</f>
        <v>19.949875827565997</v>
      </c>
      <c r="K11" s="612">
        <f>'[4]Volumen YTD '!$S$8</f>
        <v>8.0823784339100015</v>
      </c>
      <c r="L11" s="612">
        <f>'[4]Volumen YTD '!$M$8</f>
        <v>14.727210903893944</v>
      </c>
      <c r="M11" s="612">
        <f>+SUM(I11:L11)</f>
        <v>173.28069720664996</v>
      </c>
      <c r="N11" s="334"/>
      <c r="O11" s="614">
        <f t="shared" si="1"/>
        <v>-5.4933097002992093E-2</v>
      </c>
      <c r="P11" s="216"/>
    </row>
    <row r="12" spans="1:16" ht="18" customHeight="1" x14ac:dyDescent="0.2">
      <c r="A12" s="606" t="s">
        <v>235</v>
      </c>
      <c r="B12" s="336"/>
      <c r="C12" s="605">
        <f>'[4]Volumen YTD '!$I$9</f>
        <v>465.54522402599991</v>
      </c>
      <c r="D12" s="605">
        <f>'[4]Volumen YTD '!$O$9</f>
        <v>41.785061027999994</v>
      </c>
      <c r="E12" s="605">
        <f>'[4]Volumen YTD '!$R$9</f>
        <v>4.6684431550000003</v>
      </c>
      <c r="F12" s="605">
        <f>'[4]Volumen YTD '!$L$9</f>
        <v>48.646357291000044</v>
      </c>
      <c r="G12" s="605">
        <f t="shared" si="0"/>
        <v>560.64508549999994</v>
      </c>
      <c r="H12" s="330"/>
      <c r="I12" s="603">
        <f>'[4]Volumen YTD '!$J$9</f>
        <v>464.1177557229999</v>
      </c>
      <c r="J12" s="603">
        <f>'[4]Volumen YTD '!$P$9</f>
        <v>39.639672177000001</v>
      </c>
      <c r="K12" s="603">
        <f>'[4]Volumen YTD '!$S$9</f>
        <v>5.1490821269999998</v>
      </c>
      <c r="L12" s="603">
        <f>'[4]Volumen YTD '!$M$9</f>
        <v>48.720774258000006</v>
      </c>
      <c r="M12" s="603">
        <f t="shared" si="3"/>
        <v>557.62728428499986</v>
      </c>
      <c r="N12" s="334"/>
      <c r="O12" s="609">
        <f t="shared" si="1"/>
        <v>5.4118607536743912E-3</v>
      </c>
      <c r="P12" s="216"/>
    </row>
    <row r="13" spans="1:16" ht="18" customHeight="1" x14ac:dyDescent="0.2">
      <c r="A13" s="607" t="s">
        <v>181</v>
      </c>
      <c r="B13" s="336"/>
      <c r="C13" s="605">
        <f>'[4]Volumen YTD '!$I$10</f>
        <v>60.50750601897353</v>
      </c>
      <c r="D13" s="605">
        <f>'[4]Volumen YTD '!$O$10</f>
        <v>11.233993087222405</v>
      </c>
      <c r="E13" s="605">
        <f>'[4]Volumen YTD '!$R$10</f>
        <v>2.6949666143300011</v>
      </c>
      <c r="F13" s="605">
        <f>'[4]Volumen YTD '!$L$10</f>
        <v>8.1497176793787958</v>
      </c>
      <c r="G13" s="605">
        <f t="shared" si="0"/>
        <v>82.586183399904726</v>
      </c>
      <c r="H13" s="330"/>
      <c r="I13" s="605">
        <f>'[4]Volumen YTD '!$J$10</f>
        <v>56.218158001131556</v>
      </c>
      <c r="J13" s="605">
        <f>'[4]Volumen YTD '!$P$10</f>
        <v>9.3163211291597978</v>
      </c>
      <c r="K13" s="605">
        <f>'[4]Volumen YTD '!$S$10</f>
        <v>3.6927988434899999</v>
      </c>
      <c r="L13" s="605">
        <f>'[4]Volumen YTD '!$M$10</f>
        <v>5.543518875677707</v>
      </c>
      <c r="M13" s="605">
        <f t="shared" si="3"/>
        <v>74.77079684945906</v>
      </c>
      <c r="N13" s="334"/>
      <c r="O13" s="609">
        <f t="shared" si="1"/>
        <v>0.10452458553010868</v>
      </c>
      <c r="P13" s="216"/>
    </row>
    <row r="14" spans="1:16" ht="18" customHeight="1" thickBot="1" x14ac:dyDescent="0.25">
      <c r="A14" s="610" t="s">
        <v>182</v>
      </c>
      <c r="B14" s="336"/>
      <c r="C14" s="605">
        <f>'[4]Volumen YTD '!$I$11</f>
        <v>19.091527039367254</v>
      </c>
      <c r="D14" s="605">
        <f>'[4]Volumen YTD '!$O$11</f>
        <v>3.8441559207496985</v>
      </c>
      <c r="E14" s="605">
        <f>'[4]Volumen YTD '!$R$11</f>
        <v>0</v>
      </c>
      <c r="F14" s="605">
        <f>'[4]Volumen YTD '!$L$11</f>
        <v>1.6761304767105734</v>
      </c>
      <c r="G14" s="605">
        <f t="shared" si="0"/>
        <v>24.611813436827525</v>
      </c>
      <c r="H14" s="330"/>
      <c r="I14" s="605">
        <f>'[4]Volumen YTD '!$J$11</f>
        <v>18.750483924435379</v>
      </c>
      <c r="J14" s="605">
        <f>'[4]Volumen YTD '!$P$11</f>
        <v>3.2715573393595934</v>
      </c>
      <c r="K14" s="605">
        <f>'[4]Volumen YTD '!$S$11</f>
        <v>0</v>
      </c>
      <c r="L14" s="605">
        <f>'[4]Volumen YTD '!$M$11</f>
        <v>1.3094835591779141</v>
      </c>
      <c r="M14" s="605">
        <f t="shared" si="3"/>
        <v>23.331524822972884</v>
      </c>
      <c r="N14" s="334"/>
      <c r="O14" s="609">
        <f t="shared" si="1"/>
        <v>5.4873765155461829E-2</v>
      </c>
      <c r="P14" s="216"/>
    </row>
    <row r="15" spans="1:16" ht="18" customHeight="1" thickBot="1" x14ac:dyDescent="0.25">
      <c r="A15" s="617" t="s">
        <v>12</v>
      </c>
      <c r="B15" s="618"/>
      <c r="C15" s="620">
        <f>'[4]Volumen YTD '!$I$12</f>
        <v>670.3059838506797</v>
      </c>
      <c r="D15" s="620">
        <f>'[4]Volumen YTD '!$O$12</f>
        <v>76.25075487469509</v>
      </c>
      <c r="E15" s="620">
        <f>'[4]Volumen YTD '!$R$12</f>
        <v>14.422428501226003</v>
      </c>
      <c r="F15" s="620">
        <f>'[4]Volumen YTD '!$L$12</f>
        <v>70.625766968382408</v>
      </c>
      <c r="G15" s="620">
        <f t="shared" si="0"/>
        <v>831.60493419498323</v>
      </c>
      <c r="H15" s="621"/>
      <c r="I15" s="620">
        <f>'[4]Volumen YTD '!$J$12</f>
        <v>669.60762968984693</v>
      </c>
      <c r="J15" s="620">
        <f>'[4]Volumen YTD '!$P$12</f>
        <v>72.17742647308539</v>
      </c>
      <c r="K15" s="620">
        <f>'[4]Volumen YTD '!$S$12</f>
        <v>16.924259404400001</v>
      </c>
      <c r="L15" s="620">
        <f>'[4]Volumen YTD '!$M$12</f>
        <v>70.300987596749579</v>
      </c>
      <c r="M15" s="620">
        <f t="shared" si="3"/>
        <v>829.01030316408185</v>
      </c>
      <c r="N15" s="622"/>
      <c r="O15" s="623">
        <f>+G15/M15-1</f>
        <v>3.1297934669791694E-3</v>
      </c>
      <c r="P15" s="216"/>
    </row>
    <row r="16" spans="1:16" ht="21" customHeight="1" thickBot="1" x14ac:dyDescent="0.25">
      <c r="A16" s="585" t="s">
        <v>67</v>
      </c>
      <c r="B16" s="585"/>
      <c r="C16" s="587">
        <f>+C10+C15</f>
        <v>1498.6838357894576</v>
      </c>
      <c r="D16" s="587">
        <f>+D10+D15</f>
        <v>152.96982457296122</v>
      </c>
      <c r="E16" s="587">
        <f>+E10+E15</f>
        <v>201.84985498464667</v>
      </c>
      <c r="F16" s="587">
        <f>+F10+F15</f>
        <v>168.27542427453716</v>
      </c>
      <c r="G16" s="587">
        <f t="shared" si="0"/>
        <v>2021.7789396216026</v>
      </c>
      <c r="H16" s="330"/>
      <c r="I16" s="587">
        <f>+I10+I15</f>
        <v>1563.8206787619629</v>
      </c>
      <c r="J16" s="587">
        <f>+J10+J15</f>
        <v>155.72755795707502</v>
      </c>
      <c r="K16" s="587">
        <f>+K10+K15</f>
        <v>216.87041898684257</v>
      </c>
      <c r="L16" s="587">
        <f>+L10+L15</f>
        <v>168.02385762152255</v>
      </c>
      <c r="M16" s="587">
        <f>+SUM(I16:L16)</f>
        <v>2104.442513327403</v>
      </c>
      <c r="N16" s="334"/>
      <c r="O16" s="588">
        <f>+G16/M16-1</f>
        <v>-3.9280509295118948E-2</v>
      </c>
      <c r="P16" s="216"/>
    </row>
    <row r="17" spans="1:16" ht="15" customHeight="1" x14ac:dyDescent="0.2">
      <c r="A17" s="586"/>
      <c r="B17" s="586"/>
      <c r="C17" s="233"/>
      <c r="D17" s="233"/>
      <c r="E17" s="233"/>
      <c r="F17" s="233"/>
      <c r="G17" s="233"/>
      <c r="H17" s="233"/>
      <c r="I17" s="233"/>
      <c r="J17" s="233"/>
      <c r="K17" s="233"/>
      <c r="L17" s="233"/>
      <c r="M17" s="233"/>
      <c r="N17" s="233"/>
      <c r="O17" s="233"/>
      <c r="P17" s="216"/>
    </row>
    <row r="18" spans="1:16" ht="15" customHeight="1" x14ac:dyDescent="0.2">
      <c r="A18" s="340" t="s">
        <v>155</v>
      </c>
      <c r="B18" s="232"/>
      <c r="C18" s="233"/>
      <c r="D18" s="233"/>
      <c r="E18" s="233"/>
      <c r="F18" s="233"/>
      <c r="G18" s="233"/>
      <c r="H18" s="233"/>
      <c r="I18" s="233"/>
      <c r="J18" s="233"/>
      <c r="K18" s="233"/>
      <c r="L18" s="233"/>
      <c r="M18" s="233"/>
      <c r="N18" s="233"/>
      <c r="O18" s="233"/>
      <c r="P18" s="216"/>
    </row>
    <row r="19" spans="1:16" ht="17.25" customHeight="1" x14ac:dyDescent="0.2">
      <c r="A19" s="340" t="s">
        <v>156</v>
      </c>
      <c r="B19" s="232"/>
      <c r="C19" s="233"/>
      <c r="D19" s="233"/>
      <c r="E19" s="233"/>
      <c r="F19" s="233"/>
      <c r="G19" s="233"/>
      <c r="H19" s="233"/>
      <c r="I19" s="233"/>
      <c r="J19" s="233"/>
      <c r="K19" s="233"/>
      <c r="L19" s="233"/>
      <c r="M19" s="233"/>
      <c r="N19" s="233"/>
      <c r="O19" s="233"/>
    </row>
    <row r="20" spans="1:16" ht="23.25" customHeight="1" x14ac:dyDescent="0.2"/>
    <row r="21" spans="1:16" ht="18" customHeight="1" x14ac:dyDescent="0.2">
      <c r="A21" s="600" t="s">
        <v>137</v>
      </c>
      <c r="B21" s="599"/>
      <c r="C21" s="599"/>
      <c r="D21" s="599"/>
      <c r="E21" s="599"/>
      <c r="F21" s="599"/>
      <c r="G21" s="599"/>
      <c r="H21" s="599"/>
      <c r="I21" s="599"/>
      <c r="J21" s="599"/>
      <c r="K21" s="599"/>
      <c r="L21" s="599"/>
      <c r="M21" s="599"/>
      <c r="N21" s="599"/>
      <c r="O21" s="599"/>
    </row>
    <row r="22" spans="1:16" ht="18" customHeight="1" thickBot="1" x14ac:dyDescent="0.25">
      <c r="A22" s="329"/>
      <c r="B22" s="330"/>
      <c r="C22" s="775" t="str">
        <f>C5</f>
        <v>YTD 2025</v>
      </c>
      <c r="D22" s="775"/>
      <c r="E22" s="775"/>
      <c r="F22" s="775"/>
      <c r="G22" s="775"/>
      <c r="H22" s="330"/>
      <c r="I22" s="777" t="str">
        <f>I5</f>
        <v>YTD 2024</v>
      </c>
      <c r="J22" s="777"/>
      <c r="K22" s="777"/>
      <c r="L22" s="777"/>
      <c r="M22" s="777"/>
      <c r="N22" s="661"/>
      <c r="O22" s="331" t="str">
        <f>+O5</f>
        <v>YoY</v>
      </c>
      <c r="P22" s="216"/>
    </row>
    <row r="23" spans="1:16" ht="18" customHeight="1" x14ac:dyDescent="0.2">
      <c r="A23" s="332"/>
      <c r="B23" s="299"/>
      <c r="C23" s="580" t="s">
        <v>63</v>
      </c>
      <c r="D23" s="770" t="s">
        <v>138</v>
      </c>
      <c r="E23" s="770"/>
      <c r="F23" s="580" t="s">
        <v>64</v>
      </c>
      <c r="G23" s="580" t="s">
        <v>65</v>
      </c>
      <c r="H23" s="330"/>
      <c r="I23" s="333" t="s">
        <v>63</v>
      </c>
      <c r="J23" s="770" t="s">
        <v>139</v>
      </c>
      <c r="K23" s="770"/>
      <c r="L23" s="333" t="s">
        <v>64</v>
      </c>
      <c r="M23" s="333" t="s">
        <v>65</v>
      </c>
      <c r="N23" s="334"/>
      <c r="O23" s="580" t="s">
        <v>80</v>
      </c>
      <c r="P23" s="216"/>
    </row>
    <row r="24" spans="1:16" s="237" customFormat="1" ht="18" customHeight="1" x14ac:dyDescent="0.2">
      <c r="A24" s="606" t="s">
        <v>234</v>
      </c>
      <c r="B24" s="299"/>
      <c r="C24" s="603">
        <f>'[4]Transacciones  YTD'!$I$4</f>
        <v>3713.6658277186007</v>
      </c>
      <c r="D24" s="771">
        <f>'[4]Transacciones  YTD'!$O$4</f>
        <v>482.40270899399997</v>
      </c>
      <c r="E24" s="771"/>
      <c r="F24" s="603">
        <f>'[4]Transacciones  YTD'!$L$4</f>
        <v>571.38666828870703</v>
      </c>
      <c r="G24" s="603">
        <f>C24+D24+F24</f>
        <v>4767.4552050013081</v>
      </c>
      <c r="H24" s="330"/>
      <c r="I24" s="603">
        <f>'[4]Transacciones  YTD'!$J$4</f>
        <v>4097.592413950917</v>
      </c>
      <c r="J24" s="771">
        <f>'[4]Transacciones  YTD'!$P$4</f>
        <v>516.45501198399995</v>
      </c>
      <c r="K24" s="771"/>
      <c r="L24" s="603">
        <f>'[4]Transacciones  YTD'!$M$4</f>
        <v>573.80745330819298</v>
      </c>
      <c r="M24" s="603">
        <f t="shared" ref="M24:M26" si="4">I24+J24+L24</f>
        <v>5187.8548792431093</v>
      </c>
      <c r="N24" s="334"/>
      <c r="O24" s="608">
        <f t="shared" ref="O24:O30" si="5">+G24/M24-1</f>
        <v>-8.1035357392868379E-2</v>
      </c>
      <c r="P24" s="235"/>
    </row>
    <row r="25" spans="1:16" ht="18" customHeight="1" x14ac:dyDescent="0.2">
      <c r="A25" s="335" t="s">
        <v>214</v>
      </c>
      <c r="B25" s="299"/>
      <c r="C25" s="603">
        <f>'[4]Transacciones  YTD'!$I$5</f>
        <v>658.71104621819495</v>
      </c>
      <c r="D25" s="778">
        <f>'[4]Transacciones  YTD'!$O$5</f>
        <v>39.276680000712005</v>
      </c>
      <c r="E25" s="778"/>
      <c r="F25" s="603">
        <f>'[4]Transacciones  YTD'!$L$5</f>
        <v>47.753131176999005</v>
      </c>
      <c r="G25" s="603">
        <f t="shared" ref="G25" si="6">C25+D25+F25</f>
        <v>745.74085739590589</v>
      </c>
      <c r="H25" s="330"/>
      <c r="I25" s="603">
        <f>'[4]Transacciones  YTD'!$J$5</f>
        <v>642.06654128683897</v>
      </c>
      <c r="J25" s="771">
        <f>'[4]Transacciones  YTD'!$P$5</f>
        <v>34.715546999902003</v>
      </c>
      <c r="K25" s="771"/>
      <c r="L25" s="603">
        <f>'[4]Transacciones  YTD'!$M$5</f>
        <v>49.895684130075963</v>
      </c>
      <c r="M25" s="603">
        <f>I25+J25+L25</f>
        <v>726.67777241681699</v>
      </c>
      <c r="N25" s="622"/>
      <c r="O25" s="608">
        <f t="shared" si="5"/>
        <v>2.6233202256466415E-2</v>
      </c>
      <c r="P25" s="216"/>
    </row>
    <row r="26" spans="1:16" ht="18" customHeight="1" thickBot="1" x14ac:dyDescent="0.25">
      <c r="A26" s="616" t="str">
        <f>+A9</f>
        <v>CAM South</v>
      </c>
      <c r="B26" s="299"/>
      <c r="C26" s="603">
        <f>'[4]Transacciones  YTD'!$I$6</f>
        <v>528.584287091737</v>
      </c>
      <c r="D26" s="778">
        <f>'[4]Transacciones  YTD'!$O$6</f>
        <v>29.100802998382001</v>
      </c>
      <c r="E26" s="778"/>
      <c r="F26" s="603">
        <f>'[4]Transacciones  YTD'!$L$6</f>
        <v>112.00989961359701</v>
      </c>
      <c r="G26" s="603">
        <f t="shared" ref="G26" si="7">C26+D26+F26</f>
        <v>669.69498970371603</v>
      </c>
      <c r="H26" s="330"/>
      <c r="I26" s="603">
        <f>'[4]Transacciones  YTD'!$J$6</f>
        <v>527.49529501185111</v>
      </c>
      <c r="J26" s="771">
        <f>'[4]Transacciones  YTD'!$P$6</f>
        <v>30.182387001784001</v>
      </c>
      <c r="K26" s="771"/>
      <c r="L26" s="603">
        <f>'[4]Transacciones  YTD'!$M$6</f>
        <v>112.17497050292398</v>
      </c>
      <c r="M26" s="668">
        <f t="shared" si="4"/>
        <v>669.85265251655915</v>
      </c>
      <c r="N26" s="334"/>
      <c r="O26" s="615">
        <f t="shared" si="5"/>
        <v>-2.3536939392687639E-4</v>
      </c>
      <c r="P26" s="216"/>
    </row>
    <row r="27" spans="1:16" ht="18" customHeight="1" thickBot="1" x14ac:dyDescent="0.25">
      <c r="A27" s="617" t="str">
        <f>+A10</f>
        <v>Mexico and Central America</v>
      </c>
      <c r="B27" s="618"/>
      <c r="C27" s="670">
        <f>'[4]Transacciones  YTD'!$I$7</f>
        <v>4900.9611610285328</v>
      </c>
      <c r="D27" s="772">
        <f>'[4]Transacciones  YTD'!$O$7</f>
        <v>550.78019199309404</v>
      </c>
      <c r="E27" s="772"/>
      <c r="F27" s="670">
        <f>'[4]Transacciones  YTD'!$L$7</f>
        <v>731.14969907930299</v>
      </c>
      <c r="G27" s="670">
        <f t="shared" ref="G27:G28" si="8">C27+D27+F27</f>
        <v>6182.8910521009302</v>
      </c>
      <c r="H27" s="621"/>
      <c r="I27" s="670">
        <f>'[4]Transacciones  YTD'!$J$7</f>
        <v>5267.1542502496077</v>
      </c>
      <c r="J27" s="772">
        <f>'[4]Transacciones  YTD'!$P$7</f>
        <v>581.35294598568601</v>
      </c>
      <c r="K27" s="772"/>
      <c r="L27" s="670">
        <f>'[4]Transacciones  YTD'!$M$7</f>
        <v>735.87810794119298</v>
      </c>
      <c r="M27" s="670">
        <f t="shared" ref="M27:M28" si="9">I27+J27+L27</f>
        <v>6584.3853041764869</v>
      </c>
      <c r="N27" s="622"/>
      <c r="O27" s="623">
        <f t="shared" si="5"/>
        <v>-6.0976725013478172E-2</v>
      </c>
      <c r="P27" s="216"/>
    </row>
    <row r="28" spans="1:16" ht="18" customHeight="1" x14ac:dyDescent="0.2">
      <c r="A28" s="602" t="str">
        <f>+A11</f>
        <v>Colombia</v>
      </c>
      <c r="B28" s="336"/>
      <c r="C28" s="603">
        <f>'[4]Transacciones  YTD'!$I$8</f>
        <v>916.79441608182788</v>
      </c>
      <c r="D28" s="778">
        <f>'[4]Transacciones  YTD'!$O$8</f>
        <v>194.89039583051999</v>
      </c>
      <c r="E28" s="778"/>
      <c r="F28" s="603">
        <f>'[4]Transacciones  YTD'!$L$8</f>
        <v>93.596046087662017</v>
      </c>
      <c r="G28" s="603">
        <f t="shared" si="8"/>
        <v>1205.2808580000099</v>
      </c>
      <c r="H28" s="330"/>
      <c r="I28" s="603">
        <f>'[4]Transacciones  YTD'!$J$8</f>
        <v>954.39505116046212</v>
      </c>
      <c r="J28" s="771">
        <f>'[4]Transacciones  YTD'!$P$8</f>
        <v>204.75554963550499</v>
      </c>
      <c r="K28" s="771"/>
      <c r="L28" s="603">
        <f>'[4]Transacciones  YTD'!$M$8</f>
        <v>124.24871689037198</v>
      </c>
      <c r="M28" s="603">
        <f t="shared" si="9"/>
        <v>1283.3993176863391</v>
      </c>
      <c r="N28" s="334"/>
      <c r="O28" s="614">
        <f t="shared" si="5"/>
        <v>-6.086839739572103E-2</v>
      </c>
      <c r="P28" s="216"/>
    </row>
    <row r="29" spans="1:16" ht="18" x14ac:dyDescent="0.2">
      <c r="A29" s="606" t="s">
        <v>235</v>
      </c>
      <c r="B29" s="336"/>
      <c r="C29" s="603">
        <f>'[4]Transacciones  YTD'!$I$9</f>
        <v>3176.7091853009997</v>
      </c>
      <c r="D29" s="778">
        <f>'[4]Transacciones  YTD'!$O$9</f>
        <v>360.84340143200001</v>
      </c>
      <c r="E29" s="778"/>
      <c r="F29" s="603">
        <f>'[4]Transacciones  YTD'!$L$9</f>
        <v>558.93421069600004</v>
      </c>
      <c r="G29" s="603">
        <f t="shared" ref="G29" si="10">C29+D29+F29</f>
        <v>4096.486797429</v>
      </c>
      <c r="H29" s="330"/>
      <c r="I29" s="603">
        <f>'[4]Transacciones  YTD'!$J$9</f>
        <v>3059.111276913</v>
      </c>
      <c r="J29" s="771">
        <f>'[4]Transacciones  YTD'!$P$9</f>
        <v>343.56182364</v>
      </c>
      <c r="K29" s="771"/>
      <c r="L29" s="603">
        <f>'[4]Transacciones  YTD'!$M$9</f>
        <v>551.76771042299993</v>
      </c>
      <c r="M29" s="603">
        <f t="shared" ref="M29" si="11">I29+J29+L29</f>
        <v>3954.4408109759997</v>
      </c>
      <c r="N29" s="334"/>
      <c r="O29" s="609">
        <f t="shared" si="5"/>
        <v>3.5920625252181093E-2</v>
      </c>
      <c r="P29" s="216"/>
    </row>
    <row r="30" spans="1:16" ht="18" customHeight="1" x14ac:dyDescent="0.2">
      <c r="A30" s="607" t="str">
        <f>+A13</f>
        <v>Argentina</v>
      </c>
      <c r="B30" s="336"/>
      <c r="C30" s="603">
        <f>'[4]Transacciones  YTD'!$I$10</f>
        <v>312.09001999799995</v>
      </c>
      <c r="D30" s="778">
        <f>'[4]Transacciones  YTD'!$O$10</f>
        <v>65.768517000000003</v>
      </c>
      <c r="E30" s="778"/>
      <c r="F30" s="603">
        <f>'[4]Transacciones  YTD'!$L$10</f>
        <v>68.277265002000007</v>
      </c>
      <c r="G30" s="603">
        <f t="shared" ref="G30" si="12">C30+D30+F30</f>
        <v>446.13580200000001</v>
      </c>
      <c r="H30" s="330"/>
      <c r="I30" s="603">
        <f>'[4]Transacciones  YTD'!$J$10</f>
        <v>286.64167057999998</v>
      </c>
      <c r="J30" s="771">
        <f>'[4]Transacciones  YTD'!$P$10</f>
        <v>58.400723999999997</v>
      </c>
      <c r="K30" s="771"/>
      <c r="L30" s="603">
        <f>'[4]Transacciones  YTD'!$M$10</f>
        <v>48.568173000000002</v>
      </c>
      <c r="M30" s="603">
        <f t="shared" ref="M30" si="13">I30+J30+L30</f>
        <v>393.61056757999995</v>
      </c>
      <c r="N30" s="334"/>
      <c r="O30" s="609">
        <f t="shared" si="5"/>
        <v>0.13344467538800142</v>
      </c>
      <c r="P30" s="216"/>
    </row>
    <row r="31" spans="1:16" ht="18" customHeight="1" thickBot="1" x14ac:dyDescent="0.25">
      <c r="A31" s="610" t="str">
        <f>+A14</f>
        <v>Uruguay</v>
      </c>
      <c r="B31" s="336"/>
      <c r="C31" s="603">
        <f>'[4]Transacciones  YTD'!$I$11</f>
        <v>94.617499000000009</v>
      </c>
      <c r="D31" s="778">
        <f>'[4]Transacciones  YTD'!$O$11</f>
        <v>14.645603999999999</v>
      </c>
      <c r="E31" s="778"/>
      <c r="F31" s="603">
        <f>'[4]Transacciones  YTD'!$L$11</f>
        <v>13.607745999999999</v>
      </c>
      <c r="G31" s="603">
        <f t="shared" ref="G31" si="14">C31+D31+F31</f>
        <v>122.87084899999999</v>
      </c>
      <c r="H31" s="330"/>
      <c r="I31" s="603">
        <f>'[4]Transacciones  YTD'!$J$11</f>
        <v>91.046892130000003</v>
      </c>
      <c r="J31" s="771">
        <f>'[4]Transacciones  YTD'!$P$11</f>
        <v>12.684355999999999</v>
      </c>
      <c r="K31" s="771"/>
      <c r="L31" s="603">
        <f>'[4]Transacciones  YTD'!$M$11</f>
        <v>11.180873</v>
      </c>
      <c r="M31" s="603">
        <f t="shared" ref="M31" si="15">I31+J31+L31</f>
        <v>114.91212113</v>
      </c>
      <c r="N31" s="334"/>
      <c r="O31" s="609">
        <f t="shared" ref="O31" si="16">+G31/M31-1</f>
        <v>6.9259254739509002E-2</v>
      </c>
      <c r="P31" s="216"/>
    </row>
    <row r="32" spans="1:16" ht="16.899999999999999" customHeight="1" thickBot="1" x14ac:dyDescent="0.25">
      <c r="A32" s="617" t="str">
        <f>+A15</f>
        <v>South America</v>
      </c>
      <c r="B32" s="618"/>
      <c r="C32" s="670">
        <f>'[4]Transacciones  YTD'!$I$12</f>
        <v>4500.2111203808272</v>
      </c>
      <c r="D32" s="772">
        <f>'[4]Transacciones  YTD'!$O$12</f>
        <v>636.14791826252008</v>
      </c>
      <c r="E32" s="772"/>
      <c r="F32" s="670">
        <f>'[4]Transacciones  YTD'!$L$12</f>
        <v>734.41526778566208</v>
      </c>
      <c r="G32" s="670">
        <f t="shared" ref="G32" si="17">C32+D32+F32</f>
        <v>5870.7743064290089</v>
      </c>
      <c r="H32" s="621"/>
      <c r="I32" s="670">
        <f>'[4]Transacciones  YTD'!$J$12</f>
        <v>4391.1948907834621</v>
      </c>
      <c r="J32" s="772">
        <f>'[4]Transacciones  YTD'!$P$12</f>
        <v>619.40245327550497</v>
      </c>
      <c r="K32" s="772"/>
      <c r="L32" s="670">
        <f>'[4]Transacciones  YTD'!$M$12</f>
        <v>735.7654733133719</v>
      </c>
      <c r="M32" s="670">
        <f t="shared" ref="M32" si="18">I32+J32+L32</f>
        <v>5746.3628173723391</v>
      </c>
      <c r="N32" s="622"/>
      <c r="O32" s="623">
        <f>+G32/M32-1</f>
        <v>2.1650475789755319E-2</v>
      </c>
    </row>
    <row r="33" spans="1:15" ht="24.95" customHeight="1" thickBot="1" x14ac:dyDescent="0.25">
      <c r="A33" s="585" t="str">
        <f>+A16</f>
        <v>TOTAL</v>
      </c>
      <c r="B33" s="585"/>
      <c r="C33" s="587">
        <f>+C32+C27</f>
        <v>9401.1722814093591</v>
      </c>
      <c r="D33" s="769">
        <f>+D32+D27</f>
        <v>1186.9281102556142</v>
      </c>
      <c r="E33" s="769"/>
      <c r="F33" s="587">
        <f>+F32+F27</f>
        <v>1465.5649668649651</v>
      </c>
      <c r="G33" s="666">
        <f>+G32+G27</f>
        <v>12053.665358529939</v>
      </c>
      <c r="H33" s="330"/>
      <c r="I33" s="587">
        <f>+I32+I27</f>
        <v>9658.3491410330698</v>
      </c>
      <c r="J33" s="769">
        <f>+J32+J27</f>
        <v>1200.7553992611911</v>
      </c>
      <c r="K33" s="769">
        <f>+K32+K27</f>
        <v>0</v>
      </c>
      <c r="L33" s="671">
        <f>+L32+L27</f>
        <v>1471.6435812545649</v>
      </c>
      <c r="M33" s="587">
        <f>+M32+M27</f>
        <v>12330.748121548826</v>
      </c>
      <c r="N33" s="334"/>
      <c r="O33" s="588">
        <f>+G33/M33-1</f>
        <v>-2.2470880135380122E-2</v>
      </c>
    </row>
    <row r="34" spans="1:15" ht="18" customHeight="1" x14ac:dyDescent="0.2">
      <c r="A34" s="624"/>
      <c r="B34" s="625"/>
      <c r="K34" s="773"/>
      <c r="L34" s="774"/>
    </row>
    <row r="35" spans="1:15" ht="18" customHeight="1" x14ac:dyDescent="0.2">
      <c r="A35" s="600" t="s">
        <v>71</v>
      </c>
      <c r="B35" s="600"/>
      <c r="C35" s="600"/>
      <c r="D35" s="600"/>
      <c r="E35" s="600"/>
      <c r="F35" s="239"/>
      <c r="G35" s="239"/>
      <c r="H35" s="239"/>
      <c r="I35" s="239"/>
      <c r="J35" s="239"/>
      <c r="K35" s="239"/>
      <c r="L35" s="239"/>
      <c r="M35" s="239"/>
      <c r="N35" s="239"/>
      <c r="O35" s="239"/>
    </row>
    <row r="36" spans="1:15" ht="18" customHeight="1" thickBot="1" x14ac:dyDescent="0.3">
      <c r="A36" s="601" t="s">
        <v>72</v>
      </c>
      <c r="C36" s="581" t="s">
        <v>240</v>
      </c>
      <c r="D36" s="583" t="s">
        <v>224</v>
      </c>
      <c r="E36" s="584" t="s">
        <v>80</v>
      </c>
    </row>
    <row r="37" spans="1:15" ht="18" customHeight="1" x14ac:dyDescent="0.2">
      <c r="A37" s="662" t="s">
        <v>178</v>
      </c>
      <c r="B37" s="200"/>
      <c r="C37" s="632">
        <f>+'[5]IS Mex c Hold'!$J$14</f>
        <v>67891.67551671002</v>
      </c>
      <c r="D37" s="582">
        <f>+'[5]IS Mex c Hold'!$L$14</f>
        <v>68328.194033840002</v>
      </c>
      <c r="E37" s="343">
        <f t="shared" ref="E37:E44" si="19">+C37/D37-1</f>
        <v>-6.3885563390391198E-3</v>
      </c>
    </row>
    <row r="38" spans="1:15" ht="18" customHeight="1" x14ac:dyDescent="0.2">
      <c r="A38" s="339" t="s">
        <v>214</v>
      </c>
      <c r="B38" s="200"/>
      <c r="C38" s="338">
        <f>'[5]Is Gua'!$J$14</f>
        <v>8631.0478437094698</v>
      </c>
      <c r="D38" s="633">
        <f>'[5]Is Gua'!$L$14</f>
        <v>7244.0939235595288</v>
      </c>
      <c r="E38" s="634">
        <f t="shared" si="19"/>
        <v>0.1914599582480887</v>
      </c>
    </row>
    <row r="39" spans="1:15" ht="18" customHeight="1" thickBot="1" x14ac:dyDescent="0.25">
      <c r="A39" s="631" t="s">
        <v>213</v>
      </c>
      <c r="B39" s="200"/>
      <c r="C39" s="636">
        <f>+'[5]Is CAM'!$J$14-C38</f>
        <v>8452.3775936219299</v>
      </c>
      <c r="D39" s="636">
        <f>+'[5]Is CAM'!$L$14-D38</f>
        <v>7338.4749007169066</v>
      </c>
      <c r="E39" s="637">
        <f t="shared" si="19"/>
        <v>0.15178939874771591</v>
      </c>
    </row>
    <row r="40" spans="1:15" ht="18" customHeight="1" thickBot="1" x14ac:dyDescent="0.25">
      <c r="A40" s="638" t="s">
        <v>180</v>
      </c>
      <c r="B40" s="639"/>
      <c r="C40" s="640">
        <f>+SUM(C37:C39)</f>
        <v>84975.100954041423</v>
      </c>
      <c r="D40" s="641">
        <f>+SUM(D37:D39)</f>
        <v>82910.762858116432</v>
      </c>
      <c r="E40" s="642">
        <f>+C40/D40-1</f>
        <v>2.48983126528175E-2</v>
      </c>
    </row>
    <row r="41" spans="1:15" ht="18" customHeight="1" x14ac:dyDescent="0.2">
      <c r="A41" s="339" t="s">
        <v>161</v>
      </c>
      <c r="B41" s="200"/>
      <c r="C41" s="632">
        <f>+'[5]Is Col'!$J$14</f>
        <v>10748.309526461895</v>
      </c>
      <c r="D41" s="582">
        <f>+'[5]Is Col'!$L$14</f>
        <v>9668.4304028556908</v>
      </c>
      <c r="E41" s="630">
        <f t="shared" si="19"/>
        <v>0.11169125479635755</v>
      </c>
    </row>
    <row r="42" spans="1:15" ht="18" customHeight="1" x14ac:dyDescent="0.2">
      <c r="A42" s="606" t="s">
        <v>176</v>
      </c>
      <c r="B42" s="200"/>
      <c r="C42" s="338">
        <f>+'[5]Is Brasil'!$J$14</f>
        <v>38668.412867427542</v>
      </c>
      <c r="D42" s="633">
        <f>+'[5]Is Brasil'!$L$14</f>
        <v>34279.475237927174</v>
      </c>
      <c r="E42" s="634">
        <f t="shared" si="19"/>
        <v>0.12803397948882256</v>
      </c>
    </row>
    <row r="43" spans="1:15" ht="18" customHeight="1" x14ac:dyDescent="0.2">
      <c r="A43" s="606" t="s">
        <v>181</v>
      </c>
      <c r="B43" s="200"/>
      <c r="C43" s="635">
        <f>+'[5]Is Arg'!$J$14</f>
        <v>5716.0517541406207</v>
      </c>
      <c r="D43" s="633">
        <f>+'[5]Is Arg'!$L$14</f>
        <v>4730.4783401075565</v>
      </c>
      <c r="E43" s="634">
        <f t="shared" si="19"/>
        <v>0.20834540255196576</v>
      </c>
    </row>
    <row r="44" spans="1:15" ht="18" customHeight="1" thickBot="1" x14ac:dyDescent="0.25">
      <c r="A44" s="339" t="s">
        <v>182</v>
      </c>
      <c r="B44" s="200"/>
      <c r="C44" s="627">
        <f>+'[5]Is Uru'!$J$14</f>
        <v>2594.640500929414</v>
      </c>
      <c r="D44" s="636">
        <f>+'[5]Is Uru'!$L$14</f>
        <v>2095.9203159716326</v>
      </c>
      <c r="E44" s="637">
        <f t="shared" si="19"/>
        <v>0.2379480656575359</v>
      </c>
    </row>
    <row r="45" spans="1:15" ht="20.45" customHeight="1" thickBot="1" x14ac:dyDescent="0.25">
      <c r="A45" s="643" t="s">
        <v>12</v>
      </c>
      <c r="B45" s="639"/>
      <c r="C45" s="640">
        <f>+SUM(C41:C44)</f>
        <v>57727.414648959471</v>
      </c>
      <c r="D45" s="644">
        <f>+SUM(D41:D44)</f>
        <v>50774.30429686205</v>
      </c>
      <c r="E45" s="645">
        <f>+C45/D45-1</f>
        <v>0.13694151891170536</v>
      </c>
      <c r="G45" s="233"/>
    </row>
    <row r="46" spans="1:15" ht="18.600000000000001" customHeight="1" thickBot="1" x14ac:dyDescent="0.25">
      <c r="A46" s="626" t="str">
        <f>A33</f>
        <v>TOTAL</v>
      </c>
      <c r="B46" s="589"/>
      <c r="C46" s="590">
        <f>+C40+C45</f>
        <v>142702.51560300088</v>
      </c>
      <c r="D46" s="628">
        <f>+D40+D45</f>
        <v>133685.06715497849</v>
      </c>
      <c r="E46" s="629">
        <f>+C46/D46-1</f>
        <v>6.7452922304094276E-2</v>
      </c>
      <c r="F46" s="330"/>
    </row>
    <row r="47" spans="1:15" ht="11.1" customHeight="1" x14ac:dyDescent="0.2">
      <c r="C47" s="330"/>
      <c r="D47" s="330"/>
      <c r="E47" s="330"/>
      <c r="F47" s="330"/>
    </row>
    <row r="48" spans="1:15" ht="16.899999999999999" customHeight="1" x14ac:dyDescent="0.2">
      <c r="A48" s="340" t="s">
        <v>236</v>
      </c>
      <c r="C48" s="330"/>
      <c r="D48" s="330"/>
      <c r="E48" s="330"/>
    </row>
    <row r="49" spans="1:1" ht="15.6" customHeight="1" x14ac:dyDescent="0.2">
      <c r="A49" s="364" t="s">
        <v>256</v>
      </c>
    </row>
    <row r="50" spans="1:1" ht="11.1" customHeight="1" x14ac:dyDescent="0.2">
      <c r="A50" s="341"/>
    </row>
  </sheetData>
  <mergeCells count="30">
    <mergeCell ref="D32:E32"/>
    <mergeCell ref="J32:K32"/>
    <mergeCell ref="D33:E33"/>
    <mergeCell ref="J33:K33"/>
    <mergeCell ref="K34:L34"/>
    <mergeCell ref="D29:E29"/>
    <mergeCell ref="J29:K29"/>
    <mergeCell ref="D30:E30"/>
    <mergeCell ref="J30:K30"/>
    <mergeCell ref="D31:E31"/>
    <mergeCell ref="J31:K31"/>
    <mergeCell ref="D26:E26"/>
    <mergeCell ref="J26:K26"/>
    <mergeCell ref="D27:E27"/>
    <mergeCell ref="J27:K27"/>
    <mergeCell ref="D28:E28"/>
    <mergeCell ref="J28:K28"/>
    <mergeCell ref="D23:E23"/>
    <mergeCell ref="J23:K23"/>
    <mergeCell ref="D24:E24"/>
    <mergeCell ref="J24:K24"/>
    <mergeCell ref="D25:E25"/>
    <mergeCell ref="J25:K25"/>
    <mergeCell ref="C22:G22"/>
    <mergeCell ref="I22:M22"/>
    <mergeCell ref="A1:O1"/>
    <mergeCell ref="A2:O2"/>
    <mergeCell ref="A4:O4"/>
    <mergeCell ref="C5:G5"/>
    <mergeCell ref="I5:M5"/>
  </mergeCells>
  <pageMargins left="0.7" right="0.7" top="0.75" bottom="0.75" header="0.3" footer="0.3"/>
  <pageSetup orientation="portrait" horizontalDpi="300" verticalDpi="300" r:id="rId1"/>
  <ignoredErrors>
    <ignoredError sqref="M8 G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9"/>
  <sheetViews>
    <sheetView showGridLines="0" workbookViewId="0">
      <selection activeCell="G19" sqref="G19"/>
    </sheetView>
  </sheetViews>
  <sheetFormatPr baseColWidth="10" defaultColWidth="9.85546875" defaultRowHeight="11.1" customHeight="1" x14ac:dyDescent="0.2"/>
  <cols>
    <col min="1" max="1" width="32.42578125" style="207" customWidth="1"/>
    <col min="2" max="2" width="1.7109375" style="210" customWidth="1"/>
    <col min="3" max="3" width="11.28515625" style="208" customWidth="1"/>
    <col min="4" max="4" width="13.140625" style="208" customWidth="1"/>
    <col min="5" max="7" width="11.28515625" style="208" customWidth="1"/>
    <col min="8" max="8" width="2.7109375" style="208" customWidth="1"/>
    <col min="9" max="10" width="11.28515625" style="208" customWidth="1"/>
    <col min="11" max="13" width="11.28515625" style="210" customWidth="1"/>
    <col min="14" max="14" width="3" style="210" customWidth="1"/>
    <col min="15" max="15" width="10.5703125" style="210" customWidth="1"/>
    <col min="16" max="16" width="13.5703125" style="200" customWidth="1"/>
    <col min="17" max="16384" width="9.85546875" style="200"/>
  </cols>
  <sheetData>
    <row r="1" spans="1:18" ht="14.25" customHeight="1" x14ac:dyDescent="0.2">
      <c r="A1" s="783" t="s">
        <v>101</v>
      </c>
      <c r="B1" s="783"/>
      <c r="C1" s="783"/>
      <c r="D1" s="783"/>
      <c r="E1" s="783"/>
      <c r="F1" s="783"/>
      <c r="G1" s="783"/>
      <c r="H1" s="783"/>
      <c r="I1" s="783"/>
      <c r="J1" s="783"/>
      <c r="K1" s="783"/>
      <c r="L1" s="783"/>
      <c r="M1" s="783"/>
      <c r="N1" s="783"/>
      <c r="O1" s="783"/>
      <c r="P1" s="199"/>
      <c r="Q1" s="199"/>
      <c r="R1" s="199"/>
    </row>
    <row r="2" spans="1:18" ht="16.5" customHeight="1" x14ac:dyDescent="0.2">
      <c r="A2" s="783" t="s">
        <v>113</v>
      </c>
      <c r="B2" s="783"/>
      <c r="C2" s="783"/>
      <c r="D2" s="783"/>
      <c r="E2" s="783"/>
      <c r="F2" s="783"/>
      <c r="G2" s="783"/>
      <c r="H2" s="783"/>
      <c r="I2" s="783"/>
      <c r="J2" s="783"/>
      <c r="K2" s="783"/>
      <c r="L2" s="783"/>
      <c r="M2" s="783"/>
      <c r="N2" s="783"/>
      <c r="O2" s="783"/>
      <c r="P2" s="201"/>
      <c r="Q2" s="201"/>
      <c r="R2" s="201"/>
    </row>
    <row r="3" spans="1:18" ht="10.5" customHeight="1" x14ac:dyDescent="0.2">
      <c r="A3" s="202"/>
      <c r="B3" s="203"/>
      <c r="C3" s="204"/>
      <c r="D3" s="204"/>
      <c r="E3" s="204"/>
      <c r="F3" s="204"/>
      <c r="G3" s="204"/>
      <c r="H3" s="204"/>
      <c r="I3" s="204"/>
      <c r="J3" s="204"/>
      <c r="K3" s="205"/>
      <c r="L3" s="205"/>
      <c r="M3" s="205"/>
      <c r="N3" s="205"/>
      <c r="O3" s="206"/>
    </row>
    <row r="4" spans="1:18" ht="23.25" customHeight="1" thickBot="1" x14ac:dyDescent="0.25">
      <c r="A4" s="784" t="s">
        <v>66</v>
      </c>
      <c r="B4" s="784"/>
      <c r="C4" s="784"/>
      <c r="D4" s="784"/>
      <c r="E4" s="784"/>
      <c r="F4" s="784"/>
      <c r="G4" s="784"/>
      <c r="H4" s="784"/>
      <c r="I4" s="784"/>
      <c r="J4" s="784"/>
      <c r="K4" s="784"/>
      <c r="L4" s="784"/>
      <c r="M4" s="784"/>
      <c r="N4" s="784"/>
      <c r="O4" s="784"/>
    </row>
    <row r="5" spans="1:18" ht="15" customHeight="1" x14ac:dyDescent="0.2">
      <c r="B5" s="208"/>
      <c r="C5" s="781" t="s">
        <v>53</v>
      </c>
      <c r="D5" s="781"/>
      <c r="E5" s="781"/>
      <c r="F5" s="781"/>
      <c r="G5" s="781"/>
      <c r="H5" s="209"/>
      <c r="I5" s="781" t="s">
        <v>83</v>
      </c>
      <c r="J5" s="781"/>
      <c r="K5" s="781"/>
      <c r="L5" s="781"/>
      <c r="M5" s="781"/>
      <c r="O5" s="211" t="s">
        <v>75</v>
      </c>
    </row>
    <row r="6" spans="1:18" ht="15" customHeight="1" x14ac:dyDescent="0.2">
      <c r="A6" s="212"/>
      <c r="B6" s="213"/>
      <c r="C6" s="214" t="s">
        <v>63</v>
      </c>
      <c r="D6" s="214" t="s">
        <v>73</v>
      </c>
      <c r="E6" s="214" t="s">
        <v>74</v>
      </c>
      <c r="F6" s="214" t="s">
        <v>64</v>
      </c>
      <c r="G6" s="214" t="s">
        <v>65</v>
      </c>
      <c r="H6" s="215"/>
      <c r="I6" s="214" t="s">
        <v>63</v>
      </c>
      <c r="J6" s="214" t="s">
        <v>73</v>
      </c>
      <c r="K6" s="214" t="s">
        <v>74</v>
      </c>
      <c r="L6" s="214" t="s">
        <v>64</v>
      </c>
      <c r="M6" s="214" t="s">
        <v>65</v>
      </c>
      <c r="N6" s="216"/>
      <c r="O6" s="217" t="s">
        <v>80</v>
      </c>
      <c r="P6" s="216"/>
      <c r="Q6" s="218"/>
      <c r="R6" s="218"/>
    </row>
    <row r="7" spans="1:18" ht="15" customHeight="1" x14ac:dyDescent="0.2">
      <c r="A7" s="219" t="s">
        <v>178</v>
      </c>
      <c r="B7" s="213"/>
      <c r="C7" s="220">
        <v>1348.7874795286134</v>
      </c>
      <c r="D7" s="220">
        <v>102.94644582571998</v>
      </c>
      <c r="E7" s="220">
        <v>279.00265227466207</v>
      </c>
      <c r="F7" s="220">
        <v>119.46996694924093</v>
      </c>
      <c r="G7" s="220">
        <v>1850.2065445782364</v>
      </c>
      <c r="H7" s="221"/>
      <c r="I7" s="220">
        <v>1345.9936250446062</v>
      </c>
      <c r="J7" s="220">
        <v>98.369324605468051</v>
      </c>
      <c r="K7" s="220">
        <v>289.28269844361887</v>
      </c>
      <c r="L7" s="220">
        <v>111.31731108283299</v>
      </c>
      <c r="M7" s="220">
        <v>1844.9629591765261</v>
      </c>
      <c r="N7" s="222"/>
      <c r="O7" s="223">
        <v>2.8421087673493606E-3</v>
      </c>
      <c r="P7" s="216"/>
      <c r="Q7" s="216"/>
      <c r="R7" s="224"/>
    </row>
    <row r="8" spans="1:18" ht="15" customHeight="1" x14ac:dyDescent="0.2">
      <c r="A8" s="219" t="s">
        <v>179</v>
      </c>
      <c r="B8" s="213"/>
      <c r="C8" s="220">
        <v>182.4451296019995</v>
      </c>
      <c r="D8" s="220">
        <v>11.073881403545537</v>
      </c>
      <c r="E8" s="220">
        <v>0.62352272730000002</v>
      </c>
      <c r="F8" s="220">
        <v>20.606453537057085</v>
      </c>
      <c r="G8" s="220">
        <v>214.74898726990213</v>
      </c>
      <c r="H8" s="221"/>
      <c r="I8" s="220">
        <v>142.76398875339703</v>
      </c>
      <c r="J8" s="220">
        <v>10.466978845332001</v>
      </c>
      <c r="K8" s="220">
        <v>0.61412972379999997</v>
      </c>
      <c r="L8" s="220">
        <v>19.110860696570015</v>
      </c>
      <c r="M8" s="220">
        <v>172.95595801909906</v>
      </c>
      <c r="N8" s="222"/>
      <c r="O8" s="223">
        <v>0.24163971990018407</v>
      </c>
      <c r="P8" s="216"/>
      <c r="Q8" s="216"/>
      <c r="R8" s="224"/>
    </row>
    <row r="9" spans="1:18" ht="15" customHeight="1" x14ac:dyDescent="0.2">
      <c r="A9" s="225" t="s">
        <v>180</v>
      </c>
      <c r="B9" s="213"/>
      <c r="C9" s="226">
        <v>1531.2326091306129</v>
      </c>
      <c r="D9" s="226">
        <v>114.02032722926552</v>
      </c>
      <c r="E9" s="226">
        <v>279.62617500196205</v>
      </c>
      <c r="F9" s="226">
        <v>140.07642048629802</v>
      </c>
      <c r="G9" s="226">
        <v>2064.9555318481384</v>
      </c>
      <c r="H9" s="221"/>
      <c r="I9" s="226">
        <v>1488.7576137980031</v>
      </c>
      <c r="J9" s="226">
        <v>108.83630345080005</v>
      </c>
      <c r="K9" s="226">
        <v>289.89682816741885</v>
      </c>
      <c r="L9" s="226">
        <v>130.42817177940299</v>
      </c>
      <c r="M9" s="226">
        <v>2017.918917195625</v>
      </c>
      <c r="N9" s="222"/>
      <c r="O9" s="227">
        <v>2.3309467120652183E-2</v>
      </c>
      <c r="P9" s="216"/>
      <c r="Q9" s="216"/>
      <c r="R9" s="224"/>
    </row>
    <row r="10" spans="1:18" ht="15" customHeight="1" x14ac:dyDescent="0.2">
      <c r="A10" s="219" t="s">
        <v>161</v>
      </c>
      <c r="B10" s="228"/>
      <c r="C10" s="220">
        <v>207.63263895840572</v>
      </c>
      <c r="D10" s="220">
        <v>26.649514448966563</v>
      </c>
      <c r="E10" s="220">
        <v>19.639867220228119</v>
      </c>
      <c r="F10" s="220">
        <v>17.51671652906278</v>
      </c>
      <c r="G10" s="220">
        <v>271.43873715666319</v>
      </c>
      <c r="H10" s="221"/>
      <c r="I10" s="220">
        <v>199.71164529589367</v>
      </c>
      <c r="J10" s="220">
        <v>24.444750049377006</v>
      </c>
      <c r="K10" s="220">
        <v>18.603379860361041</v>
      </c>
      <c r="L10" s="220">
        <v>22.281928215773021</v>
      </c>
      <c r="M10" s="220">
        <v>265.04170342140475</v>
      </c>
      <c r="N10" s="222"/>
      <c r="O10" s="223">
        <v>2.4135951635835262E-2</v>
      </c>
      <c r="P10" s="216"/>
      <c r="Q10" s="216"/>
      <c r="R10" s="224"/>
    </row>
    <row r="11" spans="1:18" ht="15" customHeight="1" x14ac:dyDescent="0.2">
      <c r="A11" s="219" t="s">
        <v>183</v>
      </c>
      <c r="B11" s="228"/>
      <c r="C11" s="220" t="s">
        <v>184</v>
      </c>
      <c r="D11" s="220" t="s">
        <v>184</v>
      </c>
      <c r="E11" s="220" t="s">
        <v>184</v>
      </c>
      <c r="F11" s="220" t="s">
        <v>184</v>
      </c>
      <c r="G11" s="220" t="s">
        <v>184</v>
      </c>
      <c r="H11" s="221"/>
      <c r="I11" s="220">
        <v>54.565427422863245</v>
      </c>
      <c r="J11" s="220">
        <v>6.8127151236039989</v>
      </c>
      <c r="K11" s="220">
        <v>0.53861743435500031</v>
      </c>
      <c r="L11" s="220">
        <v>2.3281162662081569</v>
      </c>
      <c r="M11" s="220">
        <v>64.244876247030405</v>
      </c>
      <c r="N11" s="222"/>
      <c r="O11" s="223" t="s">
        <v>185</v>
      </c>
      <c r="P11" s="216"/>
      <c r="Q11" s="216"/>
      <c r="R11" s="224"/>
    </row>
    <row r="12" spans="1:18" ht="15" customHeight="1" x14ac:dyDescent="0.2">
      <c r="A12" s="219" t="s">
        <v>186</v>
      </c>
      <c r="B12" s="228"/>
      <c r="C12" s="220">
        <v>688.8329893959999</v>
      </c>
      <c r="D12" s="220">
        <v>46.879093447999935</v>
      </c>
      <c r="E12" s="220">
        <v>7.6118083319999901</v>
      </c>
      <c r="F12" s="220">
        <v>44.098083190999965</v>
      </c>
      <c r="G12" s="220">
        <v>787.42197436699985</v>
      </c>
      <c r="H12" s="221"/>
      <c r="I12" s="220">
        <v>680.4278690049</v>
      </c>
      <c r="J12" s="220">
        <v>40.753374594693398</v>
      </c>
      <c r="K12" s="220">
        <v>6.5574906254065963</v>
      </c>
      <c r="L12" s="220">
        <v>37.321826043000016</v>
      </c>
      <c r="M12" s="220">
        <v>765.0605602679999</v>
      </c>
      <c r="N12" s="222"/>
      <c r="O12" s="223">
        <v>2.9228292844120318E-2</v>
      </c>
      <c r="P12" s="216"/>
      <c r="Q12" s="216"/>
      <c r="R12" s="224"/>
    </row>
    <row r="13" spans="1:18" ht="15" customHeight="1" x14ac:dyDescent="0.2">
      <c r="A13" s="219" t="s">
        <v>181</v>
      </c>
      <c r="B13" s="228"/>
      <c r="C13" s="220">
        <v>140.87414949984108</v>
      </c>
      <c r="D13" s="220">
        <v>17.365952824910146</v>
      </c>
      <c r="E13" s="220">
        <v>4.6798262159600101</v>
      </c>
      <c r="F13" s="220">
        <v>12.374268302895594</v>
      </c>
      <c r="G13" s="220">
        <v>175.29419684360684</v>
      </c>
      <c r="H13" s="221"/>
      <c r="I13" s="220">
        <v>166.20757707342699</v>
      </c>
      <c r="J13" s="220">
        <v>20.416248996705722</v>
      </c>
      <c r="K13" s="220">
        <v>3.7272423059400035</v>
      </c>
      <c r="L13" s="220">
        <v>15.57097857725226</v>
      </c>
      <c r="M13" s="220">
        <v>205.92204695332495</v>
      </c>
      <c r="N13" s="222"/>
      <c r="O13" s="223">
        <v>-0.14873516732601411</v>
      </c>
      <c r="P13" s="216"/>
      <c r="Q13" s="216"/>
      <c r="R13" s="224"/>
    </row>
    <row r="14" spans="1:18" ht="15" customHeight="1" x14ac:dyDescent="0.2">
      <c r="A14" s="219" t="s">
        <v>182</v>
      </c>
      <c r="B14" s="228"/>
      <c r="C14" s="220">
        <v>20.784635148441673</v>
      </c>
      <c r="D14" s="220">
        <v>1.5717934128490405</v>
      </c>
      <c r="E14" s="220">
        <v>0</v>
      </c>
      <c r="F14" s="220">
        <v>0.33054269166699418</v>
      </c>
      <c r="G14" s="220">
        <v>22.686971252957708</v>
      </c>
      <c r="H14" s="221"/>
      <c r="I14" s="220" t="s">
        <v>184</v>
      </c>
      <c r="J14" s="220" t="s">
        <v>184</v>
      </c>
      <c r="K14" s="220" t="s">
        <v>184</v>
      </c>
      <c r="L14" s="220" t="s">
        <v>184</v>
      </c>
      <c r="M14" s="220" t="s">
        <v>184</v>
      </c>
      <c r="N14" s="222"/>
      <c r="O14" s="223" t="s">
        <v>187</v>
      </c>
      <c r="P14" s="216"/>
      <c r="Q14" s="216"/>
      <c r="R14" s="224"/>
    </row>
    <row r="15" spans="1:18" ht="15" customHeight="1" x14ac:dyDescent="0.2">
      <c r="A15" s="225" t="s">
        <v>12</v>
      </c>
      <c r="B15" s="213"/>
      <c r="C15" s="226">
        <v>1058.1244130026882</v>
      </c>
      <c r="D15" s="226">
        <v>92.466354134725691</v>
      </c>
      <c r="E15" s="226">
        <v>31.931501768188117</v>
      </c>
      <c r="F15" s="226">
        <v>74.319610714625341</v>
      </c>
      <c r="G15" s="226">
        <v>1256.8418796202275</v>
      </c>
      <c r="H15" s="221"/>
      <c r="I15" s="226">
        <v>1100.912518797084</v>
      </c>
      <c r="J15" s="226">
        <v>92.42708876438013</v>
      </c>
      <c r="K15" s="226">
        <v>29.426730226062642</v>
      </c>
      <c r="L15" s="226">
        <v>77.502849102233455</v>
      </c>
      <c r="M15" s="226">
        <v>1300.26918688976</v>
      </c>
      <c r="N15" s="222"/>
      <c r="O15" s="227">
        <v>-3.3398705212272617E-2</v>
      </c>
      <c r="P15" s="216"/>
      <c r="Q15" s="216"/>
      <c r="R15" s="224"/>
    </row>
    <row r="16" spans="1:18" ht="15" customHeight="1" thickBot="1" x14ac:dyDescent="0.25">
      <c r="A16" s="229" t="s">
        <v>67</v>
      </c>
      <c r="B16" s="229"/>
      <c r="C16" s="230">
        <v>2589.3570221333011</v>
      </c>
      <c r="D16" s="230">
        <v>206.48668136399121</v>
      </c>
      <c r="E16" s="230">
        <v>311.55767677015018</v>
      </c>
      <c r="F16" s="230">
        <v>214.39603120092335</v>
      </c>
      <c r="G16" s="230">
        <v>3321.7974114683657</v>
      </c>
      <c r="H16" s="230"/>
      <c r="I16" s="230">
        <v>2589.6701325950871</v>
      </c>
      <c r="J16" s="230">
        <v>201.26339221518018</v>
      </c>
      <c r="K16" s="230">
        <v>319.32355839348151</v>
      </c>
      <c r="L16" s="230">
        <v>207.93102088163644</v>
      </c>
      <c r="M16" s="230">
        <v>3318.188104085385</v>
      </c>
      <c r="N16" s="230"/>
      <c r="O16" s="231">
        <v>1.0877344109987419E-3</v>
      </c>
      <c r="P16" s="216"/>
      <c r="Q16" s="216"/>
      <c r="R16" s="224"/>
    </row>
    <row r="17" spans="1:18" ht="6" customHeight="1" x14ac:dyDescent="0.2">
      <c r="A17" s="232"/>
      <c r="B17" s="232"/>
      <c r="C17" s="233"/>
      <c r="D17" s="233"/>
      <c r="E17" s="233"/>
      <c r="F17" s="233"/>
      <c r="G17" s="233"/>
      <c r="H17" s="233"/>
      <c r="I17" s="233"/>
      <c r="J17" s="233"/>
      <c r="K17" s="233"/>
      <c r="L17" s="233"/>
      <c r="M17" s="233"/>
      <c r="N17" s="233"/>
      <c r="O17" s="234"/>
      <c r="P17" s="216"/>
      <c r="Q17" s="216"/>
      <c r="R17" s="224"/>
    </row>
    <row r="18" spans="1:18" ht="15" customHeight="1" x14ac:dyDescent="0.2">
      <c r="A18" s="191" t="s">
        <v>81</v>
      </c>
      <c r="B18" s="232"/>
      <c r="C18" s="233"/>
      <c r="D18" s="233"/>
      <c r="E18" s="233"/>
      <c r="F18" s="233"/>
      <c r="G18" s="233"/>
      <c r="H18" s="233"/>
      <c r="I18" s="233"/>
      <c r="J18" s="233"/>
      <c r="K18" s="233"/>
      <c r="L18" s="233"/>
      <c r="M18" s="233"/>
      <c r="N18" s="233"/>
      <c r="O18" s="234"/>
      <c r="P18" s="216"/>
      <c r="Q18" s="216"/>
      <c r="R18" s="224"/>
    </row>
    <row r="19" spans="1:18" ht="15" customHeight="1" x14ac:dyDescent="0.2">
      <c r="A19" s="191" t="s">
        <v>82</v>
      </c>
      <c r="B19" s="232"/>
      <c r="C19" s="233"/>
      <c r="D19" s="233"/>
      <c r="E19" s="233"/>
      <c r="F19" s="233"/>
      <c r="G19" s="233"/>
      <c r="H19" s="233"/>
      <c r="I19" s="233"/>
      <c r="J19" s="233"/>
      <c r="K19" s="233"/>
      <c r="L19" s="233"/>
      <c r="M19" s="233"/>
      <c r="N19" s="233"/>
      <c r="O19" s="234"/>
      <c r="P19" s="216"/>
      <c r="Q19" s="216"/>
      <c r="R19" s="224"/>
    </row>
    <row r="20" spans="1:18" ht="17.25" customHeight="1" x14ac:dyDescent="0.2"/>
    <row r="21" spans="1:18" ht="23.25" customHeight="1" thickBot="1" x14ac:dyDescent="0.25">
      <c r="A21" s="784" t="s">
        <v>68</v>
      </c>
      <c r="B21" s="784"/>
      <c r="C21" s="784"/>
      <c r="D21" s="784"/>
      <c r="E21" s="784"/>
      <c r="F21" s="784"/>
      <c r="G21" s="784"/>
      <c r="H21" s="784"/>
      <c r="I21" s="784"/>
      <c r="J21" s="784"/>
      <c r="K21" s="784"/>
      <c r="L21" s="784"/>
      <c r="M21" s="784"/>
      <c r="N21" s="784"/>
      <c r="O21" s="784"/>
    </row>
    <row r="22" spans="1:18" ht="15" customHeight="1" x14ac:dyDescent="0.2">
      <c r="B22" s="208"/>
      <c r="C22" s="781" t="str">
        <f>+C5</f>
        <v>FY 2018</v>
      </c>
      <c r="D22" s="781"/>
      <c r="E22" s="781"/>
      <c r="F22" s="781"/>
      <c r="G22" s="781"/>
      <c r="H22" s="209"/>
      <c r="I22" s="781" t="s">
        <v>83</v>
      </c>
      <c r="J22" s="781"/>
      <c r="K22" s="781"/>
      <c r="L22" s="781"/>
      <c r="M22" s="781"/>
      <c r="O22" s="211" t="s">
        <v>75</v>
      </c>
    </row>
    <row r="23" spans="1:18" ht="15" customHeight="1" x14ac:dyDescent="0.2">
      <c r="A23" s="212"/>
      <c r="B23" s="213"/>
      <c r="C23" s="214" t="s">
        <v>63</v>
      </c>
      <c r="D23" s="782" t="s">
        <v>73</v>
      </c>
      <c r="E23" s="782"/>
      <c r="F23" s="214" t="s">
        <v>64</v>
      </c>
      <c r="G23" s="214" t="s">
        <v>65</v>
      </c>
      <c r="H23" s="215"/>
      <c r="I23" s="214" t="s">
        <v>63</v>
      </c>
      <c r="J23" s="782" t="s">
        <v>73</v>
      </c>
      <c r="K23" s="782"/>
      <c r="L23" s="214" t="s">
        <v>64</v>
      </c>
      <c r="M23" s="214" t="s">
        <v>65</v>
      </c>
      <c r="N23" s="216"/>
      <c r="O23" s="217" t="s">
        <v>80</v>
      </c>
      <c r="P23" s="216"/>
      <c r="Q23" s="218"/>
      <c r="R23" s="218"/>
    </row>
    <row r="24" spans="1:18" ht="15" customHeight="1" x14ac:dyDescent="0.2">
      <c r="A24" s="219" t="str">
        <f t="shared" ref="A24:A33" si="0">+A7</f>
        <v>Mexico</v>
      </c>
      <c r="B24" s="213"/>
      <c r="C24" s="220">
        <v>8015.0707722720435</v>
      </c>
      <c r="D24" s="773">
        <v>754.93891280206697</v>
      </c>
      <c r="E24" s="773"/>
      <c r="F24" s="220">
        <v>958.17056448243306</v>
      </c>
      <c r="G24" s="220">
        <v>9728.1802495565425</v>
      </c>
      <c r="H24" s="221"/>
      <c r="I24" s="220">
        <v>8122.6905241203658</v>
      </c>
      <c r="J24" s="773">
        <v>727.60572735697201</v>
      </c>
      <c r="K24" s="773"/>
      <c r="L24" s="220">
        <v>914.18496097966306</v>
      </c>
      <c r="M24" s="220">
        <v>9764.4812124569999</v>
      </c>
      <c r="N24" s="222"/>
      <c r="O24" s="223">
        <v>-3.7176540269385772E-3</v>
      </c>
      <c r="P24" s="216"/>
      <c r="Q24" s="216"/>
      <c r="R24" s="224"/>
    </row>
    <row r="25" spans="1:18" s="237" customFormat="1" ht="15" customHeight="1" x14ac:dyDescent="0.2">
      <c r="A25" s="219" t="str">
        <f t="shared" si="0"/>
        <v>Central America</v>
      </c>
      <c r="B25" s="213"/>
      <c r="C25" s="220">
        <v>1468.0899284513453</v>
      </c>
      <c r="D25" s="773">
        <v>63.786980622606372</v>
      </c>
      <c r="E25" s="773"/>
      <c r="F25" s="220">
        <v>247.40932983520372</v>
      </c>
      <c r="G25" s="220">
        <v>1779.2862389091551</v>
      </c>
      <c r="H25" s="221"/>
      <c r="I25" s="220">
        <v>1158.79813209338</v>
      </c>
      <c r="J25" s="773">
        <v>61.033320000475996</v>
      </c>
      <c r="K25" s="773"/>
      <c r="L25" s="220">
        <v>247.35081099086455</v>
      </c>
      <c r="M25" s="220">
        <v>1467.1822630847205</v>
      </c>
      <c r="N25" s="222"/>
      <c r="O25" s="223">
        <v>0.21272338391567147</v>
      </c>
      <c r="P25" s="235"/>
      <c r="Q25" s="235"/>
      <c r="R25" s="236"/>
    </row>
    <row r="26" spans="1:18" ht="15" customHeight="1" x14ac:dyDescent="0.2">
      <c r="A26" s="225" t="str">
        <f t="shared" si="0"/>
        <v>Mexico and Central America</v>
      </c>
      <c r="B26" s="213"/>
      <c r="C26" s="226">
        <v>9483.1607007233888</v>
      </c>
      <c r="D26" s="780">
        <v>818.72589342467336</v>
      </c>
      <c r="E26" s="780"/>
      <c r="F26" s="226">
        <v>1205.5798943176369</v>
      </c>
      <c r="G26" s="226">
        <v>11507.466488465698</v>
      </c>
      <c r="H26" s="221"/>
      <c r="I26" s="226">
        <v>9281.4886562137453</v>
      </c>
      <c r="J26" s="780">
        <v>788.63904735744802</v>
      </c>
      <c r="K26" s="780"/>
      <c r="L26" s="226">
        <v>1161.5357719705275</v>
      </c>
      <c r="M26" s="226">
        <v>11231.663475541722</v>
      </c>
      <c r="N26" s="222"/>
      <c r="O26" s="227">
        <v>2.4555847272718756E-2</v>
      </c>
      <c r="P26" s="216"/>
      <c r="Q26" s="216"/>
      <c r="R26" s="224"/>
    </row>
    <row r="27" spans="1:18" ht="15" customHeight="1" x14ac:dyDescent="0.2">
      <c r="A27" s="219" t="str">
        <f t="shared" si="0"/>
        <v>Colombia</v>
      </c>
      <c r="B27" s="228"/>
      <c r="C27" s="220">
        <v>1505.2928943262718</v>
      </c>
      <c r="D27" s="773">
        <v>361.34009865782963</v>
      </c>
      <c r="E27" s="773"/>
      <c r="F27" s="220">
        <v>193.66657719518182</v>
      </c>
      <c r="G27" s="220">
        <v>2060.2995701792834</v>
      </c>
      <c r="H27" s="221"/>
      <c r="I27" s="220">
        <v>1511.4707780259032</v>
      </c>
      <c r="J27" s="773">
        <v>312.54385534147599</v>
      </c>
      <c r="K27" s="773"/>
      <c r="L27" s="220">
        <v>222.51353563262069</v>
      </c>
      <c r="M27" s="220">
        <v>2046.5281689999999</v>
      </c>
      <c r="N27" s="222"/>
      <c r="O27" s="223">
        <v>6.7291530055082482E-3</v>
      </c>
      <c r="P27" s="216"/>
      <c r="Q27" s="216"/>
      <c r="R27" s="224"/>
    </row>
    <row r="28" spans="1:18" ht="15" customHeight="1" x14ac:dyDescent="0.2">
      <c r="A28" s="219" t="str">
        <f t="shared" si="0"/>
        <v>Venezuela</v>
      </c>
      <c r="B28" s="228"/>
      <c r="C28" s="220" t="s">
        <v>185</v>
      </c>
      <c r="D28" s="773" t="s">
        <v>185</v>
      </c>
      <c r="E28" s="773"/>
      <c r="F28" s="220" t="s">
        <v>185</v>
      </c>
      <c r="G28" s="220" t="s">
        <v>185</v>
      </c>
      <c r="H28" s="221"/>
      <c r="I28" s="220">
        <v>358.31320892731287</v>
      </c>
      <c r="J28" s="773">
        <v>61.530612429593688</v>
      </c>
      <c r="K28" s="773">
        <v>0</v>
      </c>
      <c r="L28" s="220">
        <v>21.180118985202522</v>
      </c>
      <c r="M28" s="220">
        <v>441.02394034210909</v>
      </c>
      <c r="N28" s="222"/>
      <c r="O28" s="223" t="s">
        <v>185</v>
      </c>
      <c r="P28" s="216"/>
      <c r="Q28" s="216"/>
      <c r="R28" s="224"/>
    </row>
    <row r="29" spans="1:18" ht="15" customHeight="1" x14ac:dyDescent="0.2">
      <c r="A29" s="219" t="str">
        <f t="shared" si="0"/>
        <v>Brazil</v>
      </c>
      <c r="B29" s="228"/>
      <c r="C29" s="220">
        <v>4237.3321092429933</v>
      </c>
      <c r="D29" s="773">
        <v>405.23775467800004</v>
      </c>
      <c r="E29" s="773"/>
      <c r="F29" s="220">
        <v>482.87107327199993</v>
      </c>
      <c r="G29" s="220">
        <v>5125.4409371929933</v>
      </c>
      <c r="H29" s="221"/>
      <c r="I29" s="220">
        <v>4079.5626904449991</v>
      </c>
      <c r="J29" s="773">
        <v>358.40651248500001</v>
      </c>
      <c r="K29" s="773">
        <v>0</v>
      </c>
      <c r="L29" s="220">
        <v>419.65341389500009</v>
      </c>
      <c r="M29" s="220">
        <v>4857.6226168249996</v>
      </c>
      <c r="N29" s="222"/>
      <c r="O29" s="223">
        <v>5.5133620187037602E-2</v>
      </c>
      <c r="P29" s="216"/>
      <c r="Q29" s="216"/>
      <c r="R29" s="224"/>
    </row>
    <row r="30" spans="1:18" ht="15" customHeight="1" x14ac:dyDescent="0.2">
      <c r="A30" s="219" t="str">
        <f t="shared" si="0"/>
        <v>Argentina</v>
      </c>
      <c r="B30" s="228"/>
      <c r="C30" s="220">
        <v>737.96831200000008</v>
      </c>
      <c r="D30" s="773">
        <v>97.255323000000004</v>
      </c>
      <c r="E30" s="773"/>
      <c r="F30" s="220">
        <v>84.848060999999987</v>
      </c>
      <c r="G30" s="220">
        <v>920.07169600000009</v>
      </c>
      <c r="H30" s="221"/>
      <c r="I30" s="220">
        <v>813.9030439999998</v>
      </c>
      <c r="J30" s="773">
        <v>105.025109</v>
      </c>
      <c r="K30" s="773">
        <v>0</v>
      </c>
      <c r="L30" s="220">
        <v>101.02075099999999</v>
      </c>
      <c r="M30" s="220">
        <v>1019.9489039999999</v>
      </c>
      <c r="N30" s="222"/>
      <c r="O30" s="223">
        <v>-9.792373677573929E-2</v>
      </c>
      <c r="P30" s="216"/>
      <c r="Q30" s="216"/>
      <c r="R30" s="224"/>
    </row>
    <row r="31" spans="1:18" ht="15" customHeight="1" x14ac:dyDescent="0.2">
      <c r="A31" s="219" t="str">
        <f t="shared" si="0"/>
        <v>Uruguay</v>
      </c>
      <c r="B31" s="228"/>
      <c r="C31" s="220">
        <v>103.92189478553362</v>
      </c>
      <c r="D31" s="773">
        <v>7.2678708040477549</v>
      </c>
      <c r="E31" s="773"/>
      <c r="F31" s="220">
        <v>1.2092929322553125</v>
      </c>
      <c r="G31" s="220">
        <v>112.39905852183669</v>
      </c>
      <c r="H31" s="221"/>
      <c r="I31" s="220" t="s">
        <v>185</v>
      </c>
      <c r="J31" s="773" t="s">
        <v>185</v>
      </c>
      <c r="K31" s="773">
        <v>0</v>
      </c>
      <c r="L31" s="220" t="s">
        <v>185</v>
      </c>
      <c r="M31" s="220" t="s">
        <v>185</v>
      </c>
      <c r="N31" s="222"/>
      <c r="O31" s="223" t="s">
        <v>187</v>
      </c>
      <c r="P31" s="216"/>
      <c r="Q31" s="216"/>
      <c r="R31" s="224"/>
    </row>
    <row r="32" spans="1:18" ht="15" customHeight="1" x14ac:dyDescent="0.2">
      <c r="A32" s="225" t="str">
        <f t="shared" si="0"/>
        <v>South America</v>
      </c>
      <c r="B32" s="213"/>
      <c r="C32" s="226">
        <v>6584.515210354798</v>
      </c>
      <c r="D32" s="780">
        <v>871.10104713987744</v>
      </c>
      <c r="E32" s="780"/>
      <c r="F32" s="226">
        <v>762.59500439943702</v>
      </c>
      <c r="G32" s="226">
        <v>8218.2112618941137</v>
      </c>
      <c r="H32" s="221"/>
      <c r="I32" s="226">
        <v>6763.2497213982151</v>
      </c>
      <c r="J32" s="780">
        <v>837.50608925606969</v>
      </c>
      <c r="K32" s="780"/>
      <c r="L32" s="226">
        <v>764.3678195128233</v>
      </c>
      <c r="M32" s="226">
        <v>8365.1236301671088</v>
      </c>
      <c r="N32" s="222"/>
      <c r="O32" s="227">
        <v>-1.7562486194846572E-2</v>
      </c>
      <c r="P32" s="216"/>
      <c r="Q32" s="216"/>
      <c r="R32" s="224"/>
    </row>
    <row r="33" spans="1:18" ht="15" customHeight="1" thickBot="1" x14ac:dyDescent="0.25">
      <c r="A33" s="229" t="str">
        <f t="shared" si="0"/>
        <v>TOTAL</v>
      </c>
      <c r="B33" s="229"/>
      <c r="C33" s="230">
        <v>16067.675911078186</v>
      </c>
      <c r="D33" s="779">
        <v>1689.8269405645508</v>
      </c>
      <c r="E33" s="779"/>
      <c r="F33" s="230">
        <v>1968.174898717074</v>
      </c>
      <c r="G33" s="230">
        <v>19725.677750359813</v>
      </c>
      <c r="H33" s="230"/>
      <c r="I33" s="230">
        <v>16044.73837761196</v>
      </c>
      <c r="J33" s="779">
        <v>1626.1451366135177</v>
      </c>
      <c r="K33" s="779"/>
      <c r="L33" s="230">
        <v>1925.9035914833507</v>
      </c>
      <c r="M33" s="230">
        <v>19596.78710570883</v>
      </c>
      <c r="N33" s="230"/>
      <c r="O33" s="231">
        <v>6.5771314428084704E-3</v>
      </c>
      <c r="P33" s="216"/>
      <c r="Q33" s="216"/>
      <c r="R33" s="224"/>
    </row>
    <row r="34" spans="1:18" ht="11.1" customHeight="1" x14ac:dyDescent="0.2">
      <c r="J34" s="773"/>
      <c r="K34" s="773"/>
    </row>
    <row r="35" spans="1:18" ht="24.95" customHeight="1" thickBot="1" x14ac:dyDescent="0.25">
      <c r="A35" s="238" t="s">
        <v>71</v>
      </c>
      <c r="B35" s="238"/>
      <c r="C35" s="238"/>
      <c r="D35" s="238"/>
      <c r="E35" s="238"/>
      <c r="F35" s="239"/>
      <c r="G35" s="239"/>
      <c r="H35" s="239"/>
      <c r="I35" s="239"/>
      <c r="J35" s="239"/>
      <c r="K35" s="239"/>
      <c r="L35" s="239"/>
      <c r="M35" s="239"/>
      <c r="N35" s="239"/>
      <c r="O35" s="239"/>
    </row>
    <row r="36" spans="1:18" ht="21" customHeight="1" x14ac:dyDescent="0.2">
      <c r="A36" s="240" t="s">
        <v>72</v>
      </c>
      <c r="C36" s="241" t="s">
        <v>53</v>
      </c>
      <c r="D36" s="241" t="s">
        <v>83</v>
      </c>
      <c r="E36" s="242" t="s">
        <v>80</v>
      </c>
    </row>
    <row r="37" spans="1:18" ht="15" customHeight="1" x14ac:dyDescent="0.2">
      <c r="A37" s="243" t="s">
        <v>178</v>
      </c>
      <c r="B37" s="200"/>
      <c r="C37" s="244">
        <v>84351.111834510011</v>
      </c>
      <c r="D37" s="244">
        <v>79850.157662330021</v>
      </c>
      <c r="E37" s="245">
        <v>5.6367505136478258E-2</v>
      </c>
    </row>
    <row r="38" spans="1:18" ht="15" customHeight="1" x14ac:dyDescent="0.2">
      <c r="A38" s="246" t="s">
        <v>179</v>
      </c>
      <c r="B38" s="200"/>
      <c r="C38" s="247">
        <v>15810.861153357651</v>
      </c>
      <c r="D38" s="247">
        <v>12792.54283444885</v>
      </c>
      <c r="E38" s="248">
        <v>0.23594357728322923</v>
      </c>
    </row>
    <row r="39" spans="1:18" ht="15" customHeight="1" x14ac:dyDescent="0.2">
      <c r="A39" s="243" t="s">
        <v>180</v>
      </c>
      <c r="B39" s="200"/>
      <c r="C39" s="244">
        <v>100161.97298786766</v>
      </c>
      <c r="D39" s="244">
        <v>92642.700496778867</v>
      </c>
      <c r="E39" s="245">
        <v>8.1164219639195734E-2</v>
      </c>
    </row>
    <row r="40" spans="1:18" ht="15" customHeight="1" x14ac:dyDescent="0.2">
      <c r="A40" s="243" t="s">
        <v>161</v>
      </c>
      <c r="B40" s="200"/>
      <c r="C40" s="244">
        <v>14579.806774769819</v>
      </c>
      <c r="D40" s="244">
        <v>14222.025790510837</v>
      </c>
      <c r="E40" s="245">
        <v>2.5156822911803323E-2</v>
      </c>
    </row>
    <row r="41" spans="1:18" ht="15" customHeight="1" x14ac:dyDescent="0.2">
      <c r="A41" s="243" t="s">
        <v>183</v>
      </c>
      <c r="B41" s="200"/>
      <c r="C41" s="244" t="s">
        <v>185</v>
      </c>
      <c r="D41" s="244">
        <v>4005.036601992063</v>
      </c>
      <c r="E41" s="245" t="s">
        <v>185</v>
      </c>
    </row>
    <row r="42" spans="1:18" ht="15" customHeight="1" x14ac:dyDescent="0.2">
      <c r="A42" s="243" t="s">
        <v>188</v>
      </c>
      <c r="B42" s="200"/>
      <c r="C42" s="244">
        <v>56522.72166554568</v>
      </c>
      <c r="D42" s="244">
        <v>58517.528229066033</v>
      </c>
      <c r="E42" s="245">
        <v>-3.4089043469363811E-2</v>
      </c>
    </row>
    <row r="43" spans="1:18" ht="15" customHeight="1" x14ac:dyDescent="0.2">
      <c r="A43" s="243" t="s">
        <v>181</v>
      </c>
      <c r="B43" s="200"/>
      <c r="C43" s="244">
        <v>9151.6606532383976</v>
      </c>
      <c r="D43" s="244">
        <v>13868.858601719921</v>
      </c>
      <c r="E43" s="245">
        <v>-0.34012877944379138</v>
      </c>
    </row>
    <row r="44" spans="1:18" ht="15" customHeight="1" x14ac:dyDescent="0.2">
      <c r="A44" s="243" t="s">
        <v>182</v>
      </c>
      <c r="B44" s="200"/>
      <c r="C44" s="244">
        <v>1925.4191070032612</v>
      </c>
      <c r="D44" s="244" t="s">
        <v>184</v>
      </c>
      <c r="E44" s="245" t="s">
        <v>184</v>
      </c>
    </row>
    <row r="45" spans="1:18" ht="15" customHeight="1" x14ac:dyDescent="0.2">
      <c r="A45" s="271" t="s">
        <v>12</v>
      </c>
      <c r="B45" s="200"/>
      <c r="C45" s="247">
        <v>82179.608200557152</v>
      </c>
      <c r="D45" s="247">
        <v>90613.449223288859</v>
      </c>
      <c r="E45" s="248">
        <v>-9.3074936392158691E-2</v>
      </c>
    </row>
    <row r="46" spans="1:18" ht="15" customHeight="1" thickBot="1" x14ac:dyDescent="0.25">
      <c r="A46" s="229" t="s">
        <v>65</v>
      </c>
      <c r="B46" s="229"/>
      <c r="C46" s="270">
        <v>182341.58118842481</v>
      </c>
      <c r="D46" s="270">
        <v>183256.14972006774</v>
      </c>
      <c r="E46" s="231">
        <v>-4.9906567012347747E-3</v>
      </c>
      <c r="F46" s="233"/>
    </row>
    <row r="48" spans="1:18" ht="15.75" customHeight="1" x14ac:dyDescent="0.2">
      <c r="A48" s="191" t="s">
        <v>84</v>
      </c>
    </row>
    <row r="49" spans="1:1" ht="15.75" customHeight="1" x14ac:dyDescent="0.2">
      <c r="A49" s="191" t="s">
        <v>85</v>
      </c>
    </row>
  </sheetData>
  <mergeCells count="31">
    <mergeCell ref="C22:G22"/>
    <mergeCell ref="I22:M22"/>
    <mergeCell ref="D23:E23"/>
    <mergeCell ref="J23:K23"/>
    <mergeCell ref="A1:O1"/>
    <mergeCell ref="A2:O2"/>
    <mergeCell ref="A4:O4"/>
    <mergeCell ref="C5:G5"/>
    <mergeCell ref="I5:M5"/>
    <mergeCell ref="A21:O21"/>
    <mergeCell ref="J25:K25"/>
    <mergeCell ref="D26:E26"/>
    <mergeCell ref="J26:K26"/>
    <mergeCell ref="D27:E27"/>
    <mergeCell ref="J27:K27"/>
    <mergeCell ref="J34:K34"/>
    <mergeCell ref="D24:E24"/>
    <mergeCell ref="D33:E33"/>
    <mergeCell ref="J24:K24"/>
    <mergeCell ref="J33:K33"/>
    <mergeCell ref="D31:E31"/>
    <mergeCell ref="J31:K31"/>
    <mergeCell ref="D32:E32"/>
    <mergeCell ref="J32:K32"/>
    <mergeCell ref="D28:E28"/>
    <mergeCell ref="J28:K28"/>
    <mergeCell ref="D29:E29"/>
    <mergeCell ref="J29:K29"/>
    <mergeCell ref="D30:E30"/>
    <mergeCell ref="J30:K30"/>
    <mergeCell ref="D25:E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C1:S48"/>
  <sheetViews>
    <sheetView showGridLines="0" zoomScale="121" zoomScaleNormal="145" workbookViewId="0">
      <selection activeCell="E6" sqref="E6"/>
    </sheetView>
  </sheetViews>
  <sheetFormatPr baseColWidth="10" defaultColWidth="11.42578125" defaultRowHeight="12.75" x14ac:dyDescent="0.2"/>
  <cols>
    <col min="1" max="1" width="11.42578125" style="154"/>
    <col min="2" max="2" width="11.42578125" style="154" customWidth="1"/>
    <col min="3" max="3" width="26.5703125" style="154" customWidth="1"/>
    <col min="4" max="4" width="11.42578125" style="154"/>
    <col min="5" max="5" width="26.42578125" style="154" bestFit="1" customWidth="1"/>
    <col min="6" max="7" width="11.42578125" style="154"/>
    <col min="8" max="8" width="4.28515625" style="154" customWidth="1"/>
    <col min="9" max="9" width="16.140625" style="154" customWidth="1"/>
    <col min="10" max="12" width="11.42578125" style="154"/>
    <col min="13" max="13" width="33" style="154" bestFit="1" customWidth="1"/>
    <col min="14" max="18" width="11.42578125" style="154"/>
    <col min="19" max="19" width="16.85546875" style="154" customWidth="1"/>
    <col min="20" max="16384" width="11.42578125" style="154"/>
  </cols>
  <sheetData>
    <row r="1" spans="3:19" x14ac:dyDescent="0.2">
      <c r="K1" s="718"/>
      <c r="L1" s="718"/>
    </row>
    <row r="2" spans="3:19" x14ac:dyDescent="0.2">
      <c r="K2" s="370"/>
      <c r="L2" s="370"/>
    </row>
    <row r="3" spans="3:19" ht="24.95" customHeight="1" x14ac:dyDescent="0.2">
      <c r="C3" s="732" t="s">
        <v>254</v>
      </c>
      <c r="D3" s="732"/>
      <c r="E3" s="732"/>
      <c r="F3" s="732"/>
      <c r="G3" s="732"/>
      <c r="H3" s="732"/>
      <c r="I3" s="732"/>
      <c r="K3" s="370"/>
      <c r="L3" s="370"/>
      <c r="M3" s="734"/>
      <c r="N3" s="734"/>
      <c r="O3" s="734"/>
      <c r="P3" s="734"/>
      <c r="Q3" s="734"/>
      <c r="R3" s="734"/>
      <c r="S3" s="734"/>
    </row>
    <row r="4" spans="3:19" x14ac:dyDescent="0.2">
      <c r="C4" s="123"/>
      <c r="D4" s="119"/>
      <c r="E4" s="121"/>
      <c r="F4" s="121"/>
      <c r="G4" s="121"/>
      <c r="H4" s="121"/>
      <c r="I4" s="121"/>
      <c r="M4" s="706"/>
      <c r="N4" s="707"/>
      <c r="O4" s="708"/>
      <c r="P4" s="708"/>
      <c r="Q4" s="708"/>
      <c r="R4" s="708"/>
      <c r="S4" s="708"/>
    </row>
    <row r="5" spans="3:19" s="272" customFormat="1" ht="21" customHeight="1" x14ac:dyDescent="0.2">
      <c r="C5" s="124"/>
      <c r="D5" s="120"/>
      <c r="E5" s="736" t="s">
        <v>171</v>
      </c>
      <c r="F5" s="736"/>
      <c r="G5" s="736"/>
      <c r="H5" s="160"/>
      <c r="I5" s="592" t="s">
        <v>172</v>
      </c>
      <c r="M5" s="718"/>
      <c r="N5" s="718"/>
      <c r="O5" s="735"/>
      <c r="P5" s="735"/>
      <c r="Q5" s="735"/>
      <c r="R5" s="718"/>
      <c r="S5" s="711"/>
    </row>
    <row r="6" spans="3:19" x14ac:dyDescent="0.2">
      <c r="C6" s="161" t="s">
        <v>60</v>
      </c>
      <c r="D6" s="122"/>
      <c r="E6" s="401" t="s">
        <v>245</v>
      </c>
      <c r="F6" s="401" t="s">
        <v>246</v>
      </c>
      <c r="G6" s="534" t="s">
        <v>54</v>
      </c>
      <c r="H6" s="162"/>
      <c r="I6" s="403" t="s">
        <v>54</v>
      </c>
      <c r="M6" s="370"/>
      <c r="N6" s="370"/>
      <c r="O6" s="370"/>
      <c r="P6" s="370"/>
      <c r="Q6" s="370"/>
      <c r="R6" s="370"/>
      <c r="S6" s="370"/>
    </row>
    <row r="7" spans="3:19" ht="14.1" customHeight="1" x14ac:dyDescent="0.2">
      <c r="C7" s="646" t="s">
        <v>0</v>
      </c>
      <c r="D7" s="386"/>
      <c r="E7" s="400">
        <v>72916.61262423858</v>
      </c>
      <c r="F7" s="400">
        <v>69455.803131710723</v>
      </c>
      <c r="G7" s="535">
        <v>4.9827506651460629E-2</v>
      </c>
      <c r="H7" s="389"/>
      <c r="I7" s="535">
        <v>2.3657855063270228E-2</v>
      </c>
      <c r="M7" s="370"/>
      <c r="N7" s="370"/>
      <c r="O7" s="370"/>
      <c r="P7" s="370"/>
      <c r="Q7" s="370"/>
      <c r="R7" s="370"/>
      <c r="S7" s="370"/>
    </row>
    <row r="8" spans="3:19" ht="14.1" customHeight="1" x14ac:dyDescent="0.2">
      <c r="C8" s="397" t="s">
        <v>2</v>
      </c>
      <c r="D8" s="390"/>
      <c r="E8" s="400">
        <v>33042.087136299029</v>
      </c>
      <c r="F8" s="400">
        <v>31961.302177606118</v>
      </c>
      <c r="G8" s="535">
        <v>3.3815423185422411E-2</v>
      </c>
      <c r="H8" s="389"/>
      <c r="I8" s="535">
        <v>8.5454987181079467E-3</v>
      </c>
      <c r="M8" s="370"/>
      <c r="N8" s="370"/>
      <c r="O8" s="370"/>
      <c r="P8" s="370"/>
      <c r="Q8" s="370"/>
      <c r="R8" s="370"/>
      <c r="S8" s="370"/>
    </row>
    <row r="9" spans="3:19" ht="14.1" customHeight="1" x14ac:dyDescent="0.2">
      <c r="C9" s="397" t="s">
        <v>61</v>
      </c>
      <c r="D9" s="390"/>
      <c r="E9" s="400">
        <v>9766.512454497326</v>
      </c>
      <c r="F9" s="400">
        <v>9745.9818018430906</v>
      </c>
      <c r="G9" s="535">
        <v>2.1065761327763166E-3</v>
      </c>
      <c r="H9" s="389"/>
      <c r="I9" s="535">
        <v>-2.5770603696731897E-2</v>
      </c>
      <c r="M9" s="370"/>
      <c r="N9" s="370"/>
      <c r="O9" s="370"/>
      <c r="P9" s="370"/>
      <c r="Q9" s="370"/>
      <c r="R9" s="370"/>
      <c r="S9" s="370"/>
    </row>
    <row r="10" spans="3:19" ht="15.75" customHeight="1" thickBot="1" x14ac:dyDescent="0.25">
      <c r="C10" s="654" t="s">
        <v>225</v>
      </c>
      <c r="D10" s="648"/>
      <c r="E10" s="655">
        <v>13387.691222129417</v>
      </c>
      <c r="F10" s="656">
        <v>13922.095635446098</v>
      </c>
      <c r="G10" s="657">
        <v>-3.8385342789635124E-2</v>
      </c>
      <c r="H10" s="658"/>
      <c r="I10" s="659">
        <v>-6.2711654666985028E-2</v>
      </c>
      <c r="M10" s="370"/>
      <c r="N10" s="370"/>
      <c r="O10" s="370"/>
      <c r="P10" s="370"/>
      <c r="Q10" s="370"/>
      <c r="R10" s="370"/>
      <c r="S10" s="370"/>
    </row>
    <row r="12" spans="3:19" ht="24.95" customHeight="1" x14ac:dyDescent="0.2">
      <c r="C12" s="732" t="s">
        <v>255</v>
      </c>
      <c r="D12" s="732"/>
      <c r="E12" s="732"/>
      <c r="F12" s="732"/>
      <c r="G12" s="732"/>
      <c r="H12" s="732"/>
      <c r="I12" s="732"/>
    </row>
    <row r="13" spans="3:19" x14ac:dyDescent="0.2">
      <c r="C13" s="123"/>
      <c r="D13" s="119"/>
      <c r="E13" s="121"/>
      <c r="F13" s="121"/>
      <c r="G13" s="121"/>
      <c r="H13" s="121"/>
      <c r="I13" s="121"/>
    </row>
    <row r="14" spans="3:19" s="272" customFormat="1" ht="21" customHeight="1" x14ac:dyDescent="0.2">
      <c r="C14" s="124"/>
      <c r="D14" s="120"/>
      <c r="E14" s="736" t="s">
        <v>171</v>
      </c>
      <c r="F14" s="736"/>
      <c r="G14" s="736"/>
      <c r="H14" s="160"/>
      <c r="I14" s="592" t="s">
        <v>172</v>
      </c>
    </row>
    <row r="15" spans="3:19" x14ac:dyDescent="0.2">
      <c r="C15" s="161" t="s">
        <v>60</v>
      </c>
      <c r="D15" s="122"/>
      <c r="E15" s="401" t="s">
        <v>240</v>
      </c>
      <c r="F15" s="401" t="s">
        <v>224</v>
      </c>
      <c r="G15" s="534" t="s">
        <v>54</v>
      </c>
      <c r="H15" s="162"/>
      <c r="I15" s="403" t="s">
        <v>54</v>
      </c>
    </row>
    <row r="16" spans="3:19" ht="14.1" customHeight="1" x14ac:dyDescent="0.2">
      <c r="C16" s="646" t="s">
        <v>0</v>
      </c>
      <c r="D16" s="386"/>
      <c r="E16" s="400">
        <v>142702.51560300088</v>
      </c>
      <c r="F16" s="400">
        <v>133685.06715497849</v>
      </c>
      <c r="G16" s="535">
        <v>6.7452922304094276E-2</v>
      </c>
      <c r="H16" s="389"/>
      <c r="I16" s="535">
        <v>5.3857484009452339E-2</v>
      </c>
    </row>
    <row r="17" spans="3:9" ht="14.1" customHeight="1" x14ac:dyDescent="0.2">
      <c r="C17" s="397" t="s">
        <v>2</v>
      </c>
      <c r="D17" s="390"/>
      <c r="E17" s="400">
        <v>64715.933935248489</v>
      </c>
      <c r="F17" s="400">
        <v>60560.574191159445</v>
      </c>
      <c r="G17" s="535">
        <v>6.8614933058142036E-2</v>
      </c>
      <c r="H17" s="389"/>
      <c r="I17" s="535">
        <v>5.3064017309033096E-2</v>
      </c>
    </row>
    <row r="18" spans="3:9" ht="14.1" customHeight="1" x14ac:dyDescent="0.2">
      <c r="C18" s="397" t="s">
        <v>61</v>
      </c>
      <c r="D18" s="390"/>
      <c r="E18" s="400">
        <v>18985.794112408381</v>
      </c>
      <c r="F18" s="400">
        <v>18380.234069364655</v>
      </c>
      <c r="G18" s="535">
        <v>3.294626394628164E-2</v>
      </c>
      <c r="H18" s="389"/>
      <c r="I18" s="535">
        <v>6.9074499866077499E-3</v>
      </c>
    </row>
    <row r="19" spans="3:9" s="272" customFormat="1" ht="14.25" customHeight="1" thickBot="1" x14ac:dyDescent="0.25">
      <c r="C19" s="654" t="s">
        <v>226</v>
      </c>
      <c r="D19" s="648"/>
      <c r="E19" s="655">
        <v>26583.816687591701</v>
      </c>
      <c r="F19" s="656">
        <v>25948.865011663482</v>
      </c>
      <c r="G19" s="657">
        <v>2.4469342903545854E-2</v>
      </c>
      <c r="H19" s="658"/>
      <c r="I19" s="659">
        <v>1.2693626052016738E-2</v>
      </c>
    </row>
    <row r="21" spans="3:9" ht="24.95" customHeight="1" x14ac:dyDescent="0.2">
      <c r="C21" s="732" t="s">
        <v>79</v>
      </c>
      <c r="D21" s="732"/>
      <c r="E21" s="732"/>
      <c r="F21" s="732"/>
      <c r="G21" s="732"/>
      <c r="H21" s="732"/>
      <c r="I21" s="732"/>
    </row>
    <row r="22" spans="3:9" x14ac:dyDescent="0.2">
      <c r="C22" s="123"/>
      <c r="D22" s="119"/>
      <c r="E22" s="121"/>
      <c r="F22" s="121"/>
      <c r="G22" s="121"/>
      <c r="H22" s="121"/>
      <c r="I22" s="121"/>
    </row>
    <row r="23" spans="3:9" s="272" customFormat="1" ht="21" customHeight="1" x14ac:dyDescent="0.2">
      <c r="C23" s="124"/>
      <c r="D23" s="120"/>
      <c r="E23" s="736" t="s">
        <v>171</v>
      </c>
      <c r="F23" s="736"/>
      <c r="G23" s="736"/>
      <c r="H23" s="160"/>
      <c r="I23" s="592" t="s">
        <v>172</v>
      </c>
    </row>
    <row r="24" spans="3:9" x14ac:dyDescent="0.2">
      <c r="C24" s="161" t="s">
        <v>60</v>
      </c>
      <c r="D24" s="122"/>
      <c r="E24" s="401" t="s">
        <v>245</v>
      </c>
      <c r="F24" s="401" t="s">
        <v>246</v>
      </c>
      <c r="G24" s="402" t="s">
        <v>54</v>
      </c>
      <c r="H24" s="162"/>
      <c r="I24" s="403" t="s">
        <v>54</v>
      </c>
    </row>
    <row r="25" spans="3:9" ht="14.1" customHeight="1" x14ac:dyDescent="0.2">
      <c r="C25" s="646" t="s">
        <v>0</v>
      </c>
      <c r="D25" s="386"/>
      <c r="E25" s="400">
        <v>45306.02349542563</v>
      </c>
      <c r="F25" s="387">
        <v>45066.531142354317</v>
      </c>
      <c r="G25" s="388">
        <v>5.3141954128843594E-3</v>
      </c>
      <c r="H25" s="389"/>
      <c r="I25" s="404">
        <v>-1.9253575485690066E-2</v>
      </c>
    </row>
    <row r="26" spans="3:9" ht="14.1" customHeight="1" x14ac:dyDescent="0.2">
      <c r="C26" s="397" t="s">
        <v>2</v>
      </c>
      <c r="D26" s="390"/>
      <c r="E26" s="396">
        <v>21403.57681777437</v>
      </c>
      <c r="F26" s="392">
        <v>21947.507218251041</v>
      </c>
      <c r="G26" s="395">
        <v>-2.478324281057076E-2</v>
      </c>
      <c r="H26" s="391"/>
      <c r="I26" s="393">
        <v>-4.7509445471470735E-2</v>
      </c>
    </row>
    <row r="27" spans="3:9" ht="14.1" customHeight="1" x14ac:dyDescent="0.2">
      <c r="C27" s="397" t="s">
        <v>61</v>
      </c>
      <c r="D27" s="390"/>
      <c r="E27" s="387">
        <v>6829.1879248900914</v>
      </c>
      <c r="F27" s="398">
        <v>7290.6694974997727</v>
      </c>
      <c r="G27" s="399">
        <v>-6.3297557620454414E-2</v>
      </c>
      <c r="H27" s="391"/>
      <c r="I27" s="394">
        <v>-8.5553707004486723E-2</v>
      </c>
    </row>
    <row r="28" spans="3:9" s="272" customFormat="1" ht="15.75" thickBot="1" x14ac:dyDescent="0.25">
      <c r="C28" s="647" t="s">
        <v>225</v>
      </c>
      <c r="D28" s="648"/>
      <c r="E28" s="649">
        <v>8925.6758048368938</v>
      </c>
      <c r="F28" s="650">
        <v>9882.1580158907527</v>
      </c>
      <c r="G28" s="651">
        <v>-9.6788799522919189E-2</v>
      </c>
      <c r="H28" s="652"/>
      <c r="I28" s="653">
        <v>-0.11836274247876355</v>
      </c>
    </row>
    <row r="29" spans="3:9" x14ac:dyDescent="0.2">
      <c r="C29" s="385"/>
    </row>
    <row r="30" spans="3:9" ht="24.75" customHeight="1" x14ac:dyDescent="0.2">
      <c r="C30" s="732" t="s">
        <v>133</v>
      </c>
      <c r="D30" s="732"/>
      <c r="E30" s="732"/>
      <c r="F30" s="732"/>
      <c r="G30" s="732"/>
      <c r="H30" s="732"/>
      <c r="I30" s="732"/>
    </row>
    <row r="31" spans="3:9" x14ac:dyDescent="0.2">
      <c r="C31" s="123"/>
      <c r="D31" s="119"/>
      <c r="E31" s="121"/>
      <c r="F31" s="121"/>
      <c r="G31" s="121"/>
      <c r="H31" s="121"/>
      <c r="I31" s="121"/>
    </row>
    <row r="32" spans="3:9" ht="21" customHeight="1" x14ac:dyDescent="0.2">
      <c r="C32" s="124"/>
      <c r="D32" s="120"/>
      <c r="E32" s="736" t="s">
        <v>171</v>
      </c>
      <c r="F32" s="736"/>
      <c r="G32" s="736"/>
      <c r="H32" s="160"/>
      <c r="I32" s="592" t="s">
        <v>172</v>
      </c>
    </row>
    <row r="33" spans="3:9" x14ac:dyDescent="0.2">
      <c r="C33" s="161" t="s">
        <v>60</v>
      </c>
      <c r="D33" s="122"/>
      <c r="E33" s="401" t="s">
        <v>245</v>
      </c>
      <c r="F33" s="401" t="s">
        <v>246</v>
      </c>
      <c r="G33" s="401" t="s">
        <v>54</v>
      </c>
      <c r="H33" s="162"/>
      <c r="I33" s="403" t="s">
        <v>54</v>
      </c>
    </row>
    <row r="34" spans="3:9" ht="13.5" customHeight="1" x14ac:dyDescent="0.2">
      <c r="C34" s="646" t="s">
        <v>0</v>
      </c>
      <c r="D34" s="386"/>
      <c r="E34" s="400">
        <v>27610.589128812968</v>
      </c>
      <c r="F34" s="387">
        <v>24389.271989356417</v>
      </c>
      <c r="G34" s="388">
        <v>0.13207926586994256</v>
      </c>
      <c r="H34" s="389"/>
      <c r="I34" s="404">
        <v>0.10283642110733737</v>
      </c>
    </row>
    <row r="35" spans="3:9" ht="13.5" customHeight="1" x14ac:dyDescent="0.2">
      <c r="C35" s="397" t="s">
        <v>2</v>
      </c>
      <c r="D35" s="390"/>
      <c r="E35" s="396">
        <v>11638.510318524664</v>
      </c>
      <c r="F35" s="392">
        <v>10013.794959355077</v>
      </c>
      <c r="G35" s="395">
        <v>0.16224771585239495</v>
      </c>
      <c r="H35" s="391"/>
      <c r="I35" s="393">
        <v>0.13094627781961932</v>
      </c>
    </row>
    <row r="36" spans="3:9" ht="13.5" customHeight="1" x14ac:dyDescent="0.2">
      <c r="C36" s="397" t="s">
        <v>61</v>
      </c>
      <c r="D36" s="390"/>
      <c r="E36" s="387">
        <v>2937.3245296072359</v>
      </c>
      <c r="F36" s="398">
        <v>2455.3123043433206</v>
      </c>
      <c r="G36" s="399">
        <v>0.19631401855122887</v>
      </c>
      <c r="H36" s="391"/>
      <c r="I36" s="394">
        <v>0.14885247814445157</v>
      </c>
    </row>
    <row r="37" spans="3:9" ht="15" customHeight="1" thickBot="1" x14ac:dyDescent="0.25">
      <c r="C37" s="654" t="s">
        <v>225</v>
      </c>
      <c r="D37" s="648"/>
      <c r="E37" s="649">
        <v>4462.0154172925231</v>
      </c>
      <c r="F37" s="650">
        <v>4039.9376195553446</v>
      </c>
      <c r="G37" s="651">
        <v>0.10447631559806969</v>
      </c>
      <c r="H37" s="652"/>
      <c r="I37" s="653">
        <v>7.2741401074103207E-2</v>
      </c>
    </row>
    <row r="41" spans="3:9" ht="27.75" customHeight="1" x14ac:dyDescent="0.2">
      <c r="C41" s="734"/>
      <c r="D41" s="734"/>
      <c r="E41" s="734"/>
      <c r="F41" s="734"/>
      <c r="G41" s="734"/>
      <c r="H41" s="734"/>
      <c r="I41" s="734"/>
    </row>
    <row r="42" spans="3:9" x14ac:dyDescent="0.2">
      <c r="C42" s="706"/>
      <c r="D42" s="707"/>
      <c r="E42" s="708"/>
      <c r="F42" s="708"/>
      <c r="G42" s="708"/>
      <c r="H42" s="708"/>
      <c r="I42" s="708"/>
    </row>
    <row r="43" spans="3:9" x14ac:dyDescent="0.2">
      <c r="C43" s="709"/>
      <c r="D43" s="710"/>
      <c r="E43" s="735"/>
      <c r="F43" s="735"/>
      <c r="G43" s="735"/>
      <c r="H43" s="386"/>
      <c r="I43" s="711"/>
    </row>
    <row r="44" spans="3:9" x14ac:dyDescent="0.2">
      <c r="C44" s="712"/>
      <c r="D44" s="713"/>
      <c r="E44" s="534"/>
      <c r="F44" s="534"/>
      <c r="G44" s="534"/>
      <c r="H44" s="714"/>
      <c r="I44" s="403"/>
    </row>
    <row r="45" spans="3:9" x14ac:dyDescent="0.2">
      <c r="C45" s="715"/>
      <c r="D45" s="386"/>
      <c r="E45" s="387"/>
      <c r="F45" s="387"/>
      <c r="G45" s="716"/>
      <c r="H45" s="389"/>
      <c r="I45" s="716"/>
    </row>
    <row r="46" spans="3:9" x14ac:dyDescent="0.2">
      <c r="C46" s="715"/>
      <c r="D46" s="390"/>
      <c r="E46" s="387"/>
      <c r="F46" s="387"/>
      <c r="G46" s="716"/>
      <c r="H46" s="389"/>
      <c r="I46" s="716"/>
    </row>
    <row r="47" spans="3:9" x14ac:dyDescent="0.2">
      <c r="C47" s="715"/>
      <c r="D47" s="390"/>
      <c r="E47" s="387"/>
      <c r="F47" s="387"/>
      <c r="G47" s="716"/>
      <c r="H47" s="389"/>
      <c r="I47" s="716"/>
    </row>
    <row r="48" spans="3:9" x14ac:dyDescent="0.2">
      <c r="C48" s="647"/>
      <c r="D48" s="717"/>
      <c r="E48" s="387"/>
      <c r="F48" s="387"/>
      <c r="G48" s="716"/>
      <c r="H48" s="389"/>
      <c r="I48" s="716"/>
    </row>
  </sheetData>
  <mergeCells count="12">
    <mergeCell ref="M3:S3"/>
    <mergeCell ref="O5:Q5"/>
    <mergeCell ref="C41:I41"/>
    <mergeCell ref="E43:G43"/>
    <mergeCell ref="C3:I3"/>
    <mergeCell ref="E5:G5"/>
    <mergeCell ref="C30:I30"/>
    <mergeCell ref="E32:G32"/>
    <mergeCell ref="E23:G23"/>
    <mergeCell ref="C12:I12"/>
    <mergeCell ref="E14:G14"/>
    <mergeCell ref="C21:I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U59"/>
  <sheetViews>
    <sheetView showGridLines="0" zoomScale="108" zoomScaleNormal="70" zoomScaleSheetLayoutView="130" workbookViewId="0">
      <selection activeCell="O26" sqref="O26"/>
    </sheetView>
  </sheetViews>
  <sheetFormatPr baseColWidth="10" defaultColWidth="9.85546875" defaultRowHeight="15.75" x14ac:dyDescent="0.2"/>
  <cols>
    <col min="1" max="1" width="9.85546875" style="163"/>
    <col min="2" max="2" width="41.7109375" style="163" customWidth="1"/>
    <col min="3" max="3" width="2.42578125" style="283" customWidth="1"/>
    <col min="4" max="4" width="14" style="284" customWidth="1"/>
    <col min="5" max="5" width="17.140625" style="284" customWidth="1"/>
    <col min="6" max="6" width="10.7109375" style="284" customWidth="1"/>
    <col min="7" max="7" width="7.140625" style="285" bestFit="1" customWidth="1"/>
    <col min="8" max="8" width="44" style="283" customWidth="1"/>
    <col min="9" max="9" width="2.42578125" style="163" customWidth="1"/>
    <col min="10" max="11" width="13.42578125" style="163" bestFit="1" customWidth="1"/>
    <col min="12" max="12" width="10" style="163" bestFit="1" customWidth="1"/>
    <col min="13" max="16384" width="9.85546875" style="163"/>
  </cols>
  <sheetData>
    <row r="1" spans="1:19" x14ac:dyDescent="0.2">
      <c r="A1" s="163" t="s">
        <v>59</v>
      </c>
    </row>
    <row r="2" spans="1:19" ht="15" customHeight="1" x14ac:dyDescent="0.2">
      <c r="B2" s="732" t="s">
        <v>101</v>
      </c>
      <c r="C2" s="732"/>
      <c r="D2" s="732"/>
      <c r="E2" s="732"/>
      <c r="F2" s="732"/>
      <c r="G2" s="732"/>
      <c r="H2" s="732"/>
      <c r="I2" s="732"/>
      <c r="J2" s="732"/>
      <c r="K2" s="732"/>
      <c r="L2" s="732"/>
    </row>
    <row r="3" spans="1:19" ht="15" customHeight="1" x14ac:dyDescent="0.2">
      <c r="B3" s="732" t="s">
        <v>100</v>
      </c>
      <c r="C3" s="732"/>
      <c r="D3" s="732"/>
      <c r="E3" s="732"/>
      <c r="F3" s="732"/>
      <c r="G3" s="732"/>
      <c r="H3" s="732"/>
      <c r="I3" s="732"/>
      <c r="J3" s="732"/>
      <c r="K3" s="732"/>
      <c r="L3" s="732"/>
    </row>
    <row r="4" spans="1:19" ht="13.5" customHeight="1" x14ac:dyDescent="0.2">
      <c r="B4" s="739" t="s">
        <v>9</v>
      </c>
      <c r="C4" s="739"/>
      <c r="D4" s="739"/>
      <c r="E4" s="739"/>
      <c r="F4" s="739"/>
      <c r="G4" s="739"/>
      <c r="H4" s="739"/>
      <c r="I4" s="739"/>
      <c r="J4" s="739"/>
      <c r="K4" s="739"/>
      <c r="L4" s="739"/>
      <c r="M4" s="282"/>
      <c r="N4" s="282"/>
      <c r="O4" s="282"/>
      <c r="P4" s="282"/>
      <c r="Q4" s="282"/>
      <c r="R4" s="282"/>
      <c r="S4" s="282"/>
    </row>
    <row r="5" spans="1:19" ht="11.1" customHeight="1" x14ac:dyDescent="0.2">
      <c r="H5" s="286"/>
    </row>
    <row r="6" spans="1:19" ht="35.1" customHeight="1" x14ac:dyDescent="0.2">
      <c r="B6" s="596" t="s">
        <v>102</v>
      </c>
      <c r="C6" s="288"/>
      <c r="D6" s="725" t="s">
        <v>247</v>
      </c>
      <c r="E6" s="405" t="s">
        <v>242</v>
      </c>
      <c r="F6" s="405" t="s">
        <v>17</v>
      </c>
      <c r="H6" s="597" t="s">
        <v>103</v>
      </c>
      <c r="I6" s="289"/>
      <c r="J6" s="724" t="str">
        <f>D6</f>
        <v>Jun-25</v>
      </c>
      <c r="K6" s="405" t="str">
        <f>+E6</f>
        <v xml:space="preserve"> Dec-24</v>
      </c>
      <c r="L6" s="405" t="s">
        <v>17</v>
      </c>
    </row>
    <row r="7" spans="1:19" ht="30.75" customHeight="1" thickBot="1" x14ac:dyDescent="0.25">
      <c r="B7" s="431" t="s">
        <v>162</v>
      </c>
      <c r="D7" s="432"/>
      <c r="E7" s="432"/>
      <c r="F7" s="432"/>
      <c r="H7" s="431" t="s">
        <v>164</v>
      </c>
      <c r="J7" s="433"/>
      <c r="K7" s="433"/>
      <c r="L7" s="433"/>
    </row>
    <row r="8" spans="1:19" ht="20.100000000000001" customHeight="1" thickTop="1" x14ac:dyDescent="0.25">
      <c r="B8" s="740" t="s">
        <v>189</v>
      </c>
      <c r="H8" s="420" t="s">
        <v>201</v>
      </c>
      <c r="I8" s="292"/>
      <c r="J8" s="327">
        <f>'[1](9) Balance  (3)'!$K$8</f>
        <v>3755.0833975601154</v>
      </c>
      <c r="K8" s="327">
        <f>'[1](9) Balance  (3)'!$L$8</f>
        <v>3314.0074331778096</v>
      </c>
      <c r="L8" s="428">
        <f>+J8/K8-1</f>
        <v>0.13309444027388828</v>
      </c>
    </row>
    <row r="9" spans="1:19" ht="20.100000000000001" customHeight="1" x14ac:dyDescent="0.25">
      <c r="B9" s="741"/>
      <c r="C9" s="290"/>
      <c r="D9" s="327">
        <f>'[1](9) Balance  (3)'!$E$8</f>
        <v>37138.532177392168</v>
      </c>
      <c r="E9" s="327">
        <f>'[1](9) Balance  (3)'!$F$8</f>
        <v>32778.968331390919</v>
      </c>
      <c r="F9" s="291">
        <f>+D9/E9-1</f>
        <v>0.13299881197988439</v>
      </c>
      <c r="H9" s="421" t="s">
        <v>202</v>
      </c>
      <c r="I9" s="292"/>
      <c r="J9" s="413">
        <f>'[1](9) Balance  (3)'!$K$9</f>
        <v>29271.43159657385</v>
      </c>
      <c r="K9" s="413">
        <f>'[1](9) Balance  (3)'!$L$9</f>
        <v>33772.773002723326</v>
      </c>
      <c r="L9" s="419">
        <f>J9/K9-1</f>
        <v>-0.13328314514732043</v>
      </c>
    </row>
    <row r="10" spans="1:19" ht="19.899999999999999" customHeight="1" x14ac:dyDescent="0.25">
      <c r="B10" s="421" t="s">
        <v>190</v>
      </c>
      <c r="C10" s="292"/>
      <c r="D10" s="413">
        <f>'[1](9) Balance  (3)'!$E$9</f>
        <v>15943.245961663013</v>
      </c>
      <c r="E10" s="413">
        <f>'[1](9) Balance  (3)'!$F$9</f>
        <v>18619.601287785303</v>
      </c>
      <c r="F10" s="414">
        <f>+D10/E10-1</f>
        <v>-0.14373859486873186</v>
      </c>
      <c r="H10" s="421" t="s">
        <v>203</v>
      </c>
      <c r="I10" s="292"/>
      <c r="J10" s="418">
        <f>'[1](9) Balance  (3)'!$K$10</f>
        <v>875.86899763718793</v>
      </c>
      <c r="K10" s="418">
        <f>'[1](9) Balance  (3)'!$L$10</f>
        <v>888.8996763893681</v>
      </c>
      <c r="L10" s="419">
        <f>+J10/K10-1</f>
        <v>-1.4659335691413089E-2</v>
      </c>
    </row>
    <row r="11" spans="1:19" ht="20.100000000000001" customHeight="1" x14ac:dyDescent="0.25">
      <c r="B11" s="421" t="s">
        <v>191</v>
      </c>
      <c r="C11" s="292"/>
      <c r="D11" s="418">
        <f>'[1](9) Balance  (3)'!$E$10</f>
        <v>14984.692397381101</v>
      </c>
      <c r="E11" s="418">
        <f>'[1](9) Balance  (3)'!$F$10</f>
        <v>14058.685655629433</v>
      </c>
      <c r="F11" s="414">
        <f>+D11/E11-1</f>
        <v>6.5867234280245324E-2</v>
      </c>
      <c r="H11" s="293" t="s">
        <v>204</v>
      </c>
      <c r="I11" s="292"/>
      <c r="J11" s="409">
        <f>'[1](9) Balance  (3)'!$K$11</f>
        <v>36488.957831563326</v>
      </c>
      <c r="K11" s="409">
        <f>'[1](9) Balance  (3)'!$L$11</f>
        <v>29194.899261282651</v>
      </c>
      <c r="L11" s="354">
        <f>+J11/K11-1</f>
        <v>0.24984016916796903</v>
      </c>
    </row>
    <row r="12" spans="1:19" ht="20.100000000000001" customHeight="1" thickBot="1" x14ac:dyDescent="0.3">
      <c r="B12" s="293" t="s">
        <v>192</v>
      </c>
      <c r="C12" s="292"/>
      <c r="D12" s="409">
        <f>'[1](9) Balance  (3)'!$E$11</f>
        <v>10464.60119629469</v>
      </c>
      <c r="E12" s="409">
        <f>'[1](9) Balance  (3)'!$F$11</f>
        <v>9675.1396477212093</v>
      </c>
      <c r="F12" s="422">
        <f>+D12/E12-1</f>
        <v>8.1596915116302515E-2</v>
      </c>
      <c r="H12" s="692" t="s">
        <v>205</v>
      </c>
      <c r="I12" s="292"/>
      <c r="J12" s="697">
        <f>'[1](9) Balance  (3)'!$K$12</f>
        <v>70391.341823334486</v>
      </c>
      <c r="K12" s="697">
        <f>'[1](9) Balance  (3)'!$L$12</f>
        <v>67170.579373573157</v>
      </c>
      <c r="L12" s="694">
        <f>J12/K12-1</f>
        <v>4.7949005052478011E-2</v>
      </c>
    </row>
    <row r="13" spans="1:19" ht="20.100000000000001" customHeight="1" thickBot="1" x14ac:dyDescent="0.3">
      <c r="B13" s="692" t="s">
        <v>193</v>
      </c>
      <c r="C13" s="292"/>
      <c r="D13" s="693">
        <f>'[1](9) Balance  (3)'!$E$12</f>
        <v>78531.071732730983</v>
      </c>
      <c r="E13" s="693">
        <f>'[1](9) Balance  (3)'!$F$12</f>
        <v>75132.394922526873</v>
      </c>
      <c r="F13" s="694">
        <f>+D13/E13-1</f>
        <v>4.5235837533312617E-2</v>
      </c>
      <c r="H13" s="695" t="s">
        <v>166</v>
      </c>
      <c r="I13" s="273"/>
      <c r="J13" s="328">
        <f>'[1](9) Balance  (3)'!$K$13</f>
        <v>0</v>
      </c>
      <c r="K13" s="328">
        <f>'[1](9) Balance  (3)'!$L$13</f>
        <v>0</v>
      </c>
      <c r="L13" s="696"/>
    </row>
    <row r="14" spans="1:19" ht="19.899999999999999" customHeight="1" x14ac:dyDescent="0.25">
      <c r="B14" s="420" t="s">
        <v>165</v>
      </c>
      <c r="C14" s="292"/>
      <c r="D14" s="328">
        <f>'[1](9) Balance  (3)'!$E$13</f>
        <v>0</v>
      </c>
      <c r="E14" s="328">
        <f>'[1](9) Balance  (3)'!$F$13</f>
        <v>0</v>
      </c>
      <c r="F14" s="354"/>
      <c r="H14" s="421" t="s">
        <v>206</v>
      </c>
      <c r="I14" s="292"/>
      <c r="J14" s="418">
        <f>'[1](9) Balance  (3)'!$K$14</f>
        <v>77768.883057194995</v>
      </c>
      <c r="K14" s="418">
        <f>'[1](9) Balance  (3)'!$L$14</f>
        <v>70383.296398309787</v>
      </c>
      <c r="L14" s="419">
        <f>+J14/K14-1</f>
        <v>0.10493379873953401</v>
      </c>
    </row>
    <row r="15" spans="1:19" ht="19.5" customHeight="1" x14ac:dyDescent="0.25">
      <c r="B15" s="421" t="s">
        <v>194</v>
      </c>
      <c r="C15" s="292"/>
      <c r="D15" s="418">
        <f>'[1](9) Balance  (3)'!$E$14</f>
        <v>166785.72460726328</v>
      </c>
      <c r="E15" s="418">
        <f>'[1](9) Balance  (3)'!$F$14</f>
        <v>161785.08811056803</v>
      </c>
      <c r="F15" s="419">
        <f>+D15/E15-1</f>
        <v>3.0909131089249087E-2</v>
      </c>
      <c r="H15" s="420" t="s">
        <v>207</v>
      </c>
      <c r="I15" s="292"/>
      <c r="J15" s="328">
        <f>'[1](9) Balance  (3)'!$K$15</f>
        <v>2101.0087682721119</v>
      </c>
      <c r="K15" s="328">
        <f>'[1](9) Balance  (3)'!$L$15</f>
        <v>2295.4309868985283</v>
      </c>
      <c r="L15" s="419">
        <f>J15/K15-1</f>
        <v>-8.4699657596375877E-2</v>
      </c>
    </row>
    <row r="16" spans="1:19" ht="19.5" customHeight="1" x14ac:dyDescent="0.25">
      <c r="B16" s="293" t="s">
        <v>195</v>
      </c>
      <c r="C16" s="292"/>
      <c r="D16" s="328">
        <f>'[1](9) Balance  (3)'!$E$15</f>
        <v>-64236.815942735768</v>
      </c>
      <c r="E16" s="328">
        <f>'[1](9) Balance  (3)'!$F$15</f>
        <v>-62403.62953399845</v>
      </c>
      <c r="F16" s="354">
        <f>D16/E16-1</f>
        <v>2.9376278630373065E-2</v>
      </c>
      <c r="H16" s="293" t="s">
        <v>208</v>
      </c>
      <c r="I16" s="292"/>
      <c r="J16" s="408">
        <f>'[1](9) Balance  (3)'!$K$16</f>
        <v>18854.822415825005</v>
      </c>
      <c r="K16" s="408">
        <f>'[1](9) Balance  (3)'!$L$16</f>
        <v>17595.417853561823</v>
      </c>
      <c r="L16" s="354">
        <f>+J16/K16-1</f>
        <v>7.1575712082804666E-2</v>
      </c>
    </row>
    <row r="17" spans="2:12" ht="18" customHeight="1" x14ac:dyDescent="0.25">
      <c r="B17" s="406" t="s">
        <v>196</v>
      </c>
      <c r="C17" s="292"/>
      <c r="D17" s="408">
        <f>'[1](9) Balance  (3)'!$E$16</f>
        <v>102548.90866452752</v>
      </c>
      <c r="E17" s="408">
        <f>'[1](9) Balance  (3)'!$F$16</f>
        <v>99381.458576569581</v>
      </c>
      <c r="F17" s="407">
        <f>+D17/E17-1</f>
        <v>3.1871640176397209E-2</v>
      </c>
      <c r="H17" s="425" t="s">
        <v>209</v>
      </c>
      <c r="I17" s="292"/>
      <c r="J17" s="413">
        <f>'[1](9) Balance  (3)'!$K$17</f>
        <v>169116.05606462661</v>
      </c>
      <c r="K17" s="413">
        <f>'[1](9) Balance  (3)'!$L$17</f>
        <v>157444.72461234327</v>
      </c>
      <c r="L17" s="407">
        <f>+J17/K17-1</f>
        <v>7.4129707940486567E-2</v>
      </c>
    </row>
    <row r="18" spans="2:12" ht="20.100000000000001" customHeight="1" x14ac:dyDescent="0.25">
      <c r="B18" s="423" t="s">
        <v>197</v>
      </c>
      <c r="C18" s="292"/>
      <c r="D18" s="413">
        <f>'[1](9) Balance  (3)'!$E$17</f>
        <v>2745.8241638041268</v>
      </c>
      <c r="E18" s="413">
        <f>'[1](9) Balance  (3)'!$F$17</f>
        <v>2989.2676002717371</v>
      </c>
      <c r="F18" s="414">
        <f>D18/E18-1</f>
        <v>-8.1439158021677338E-2</v>
      </c>
      <c r="H18" s="429" t="s">
        <v>135</v>
      </c>
      <c r="I18" s="292"/>
      <c r="J18" s="413">
        <f>'[1](9) Balance  (3)'!$K$18</f>
        <v>0</v>
      </c>
      <c r="K18" s="413">
        <f>'[1](9) Balance  (3)'!$L$18</f>
        <v>0</v>
      </c>
      <c r="L18" s="430"/>
    </row>
    <row r="19" spans="2:12" ht="20.100000000000001" customHeight="1" x14ac:dyDescent="0.25">
      <c r="B19" s="421" t="s">
        <v>198</v>
      </c>
      <c r="C19" s="292"/>
      <c r="D19" s="413">
        <f>'[1](9) Balance  (3)'!$E$18</f>
        <v>10738.042746223453</v>
      </c>
      <c r="E19" s="413">
        <f>'[1](9) Balance  (3)'!$F$18</f>
        <v>10232.966210798049</v>
      </c>
      <c r="F19" s="414">
        <f>+D19/E19-1</f>
        <v>4.9357783952461043E-2</v>
      </c>
      <c r="H19" s="421" t="s">
        <v>131</v>
      </c>
      <c r="I19" s="292"/>
      <c r="J19" s="418">
        <f>'[1](9) Balance  (3)'!$K$19</f>
        <v>7805.9075425795863</v>
      </c>
      <c r="K19" s="418">
        <f>'[1](9) Balance  (3)'!$L$19</f>
        <v>7113.4715102266409</v>
      </c>
      <c r="L19" s="419">
        <f>+J19/K19-1</f>
        <v>9.7341506373852527E-2</v>
      </c>
    </row>
    <row r="20" spans="2:12" ht="20.100000000000001" customHeight="1" x14ac:dyDescent="0.25">
      <c r="B20" s="293" t="s">
        <v>163</v>
      </c>
      <c r="C20" s="292"/>
      <c r="D20" s="418">
        <f>'[1](9) Balance  (3)'!$E$19</f>
        <v>103141.89872357664</v>
      </c>
      <c r="E20" s="418">
        <f>'[1](9) Balance  (3)'!$F$19</f>
        <v>101875.65188310498</v>
      </c>
      <c r="F20" s="419">
        <f>D20/E20-1</f>
        <v>1.2429337305488675E-2</v>
      </c>
      <c r="H20" s="293" t="s">
        <v>210</v>
      </c>
      <c r="I20" s="292"/>
      <c r="J20" s="328">
        <f>'[1](9) Balance  (3)'!$K$20</f>
        <v>136938.42066721487</v>
      </c>
      <c r="K20" s="328">
        <f>'[1](9) Balance  (3)'!$L$20</f>
        <v>143428.08594138856</v>
      </c>
      <c r="L20" s="354">
        <f>+J20/K20-1</f>
        <v>-4.5246823392913971E-2</v>
      </c>
    </row>
    <row r="21" spans="2:12" ht="20.100000000000001" customHeight="1" x14ac:dyDescent="0.25">
      <c r="B21" s="424" t="s">
        <v>199</v>
      </c>
      <c r="C21" s="292"/>
      <c r="D21" s="328">
        <f>'[1](9) Balance  (3)'!$E$20</f>
        <v>16154.638437869284</v>
      </c>
      <c r="E21" s="328">
        <f>'[1](9) Balance  (3)'!$F$20</f>
        <v>18374.722997935565</v>
      </c>
      <c r="F21" s="354">
        <f>+D21/E21-1</f>
        <v>-0.12082274983496144</v>
      </c>
      <c r="H21" s="426" t="s">
        <v>211</v>
      </c>
      <c r="I21" s="292"/>
      <c r="J21" s="416">
        <f>'[1](9) Balance  (3)'!$K$21</f>
        <v>144744.32820979445</v>
      </c>
      <c r="K21" s="416">
        <f>'[1](9) Balance  (3)'!$L$21</f>
        <v>150541.5574516152</v>
      </c>
      <c r="L21" s="407">
        <f>+J21/K21-1</f>
        <v>-3.8509162120791807E-2</v>
      </c>
    </row>
    <row r="22" spans="2:12" ht="20.100000000000001" customHeight="1" thickBot="1" x14ac:dyDescent="0.3">
      <c r="B22" s="415" t="s">
        <v>200</v>
      </c>
      <c r="C22" s="292"/>
      <c r="D22" s="416">
        <f>'[1](9) Balance  (3)'!$E$21</f>
        <v>313860.38446873199</v>
      </c>
      <c r="E22" s="416">
        <f>'[1](9) Balance  (3)'!$F$21</f>
        <v>307986.46219120675</v>
      </c>
      <c r="F22" s="417">
        <f>+D22/E22-1</f>
        <v>1.9072014515620239E-2</v>
      </c>
      <c r="H22" s="427" t="s">
        <v>212</v>
      </c>
      <c r="I22" s="292"/>
      <c r="J22" s="416">
        <f>'[1](9) Balance  (3)'!$K$22</f>
        <v>313860.38427442103</v>
      </c>
      <c r="K22" s="416">
        <f>'[1](9) Balance  (3)'!$L$22</f>
        <v>307986.28206395847</v>
      </c>
      <c r="L22" s="417">
        <f>+J22/K22-1</f>
        <v>1.9072609893848069E-2</v>
      </c>
    </row>
    <row r="23" spans="2:12" ht="20.100000000000001" customHeight="1" x14ac:dyDescent="0.2">
      <c r="B23" s="410"/>
      <c r="D23" s="411"/>
      <c r="E23" s="411"/>
      <c r="F23" s="411"/>
      <c r="H23" s="412"/>
      <c r="J23" s="410"/>
      <c r="K23" s="410"/>
      <c r="L23" s="410"/>
    </row>
    <row r="24" spans="2:12" s="337" customFormat="1" ht="25.5" customHeight="1" x14ac:dyDescent="0.25">
      <c r="C24" s="351"/>
      <c r="D24" s="352"/>
      <c r="E24" s="352"/>
      <c r="F24" s="352"/>
      <c r="G24" s="324"/>
      <c r="H24" s="353"/>
      <c r="I24" s="290"/>
      <c r="J24" s="349"/>
      <c r="K24" s="349"/>
      <c r="L24" s="350"/>
    </row>
    <row r="25" spans="2:12" ht="20.100000000000001" customHeight="1" x14ac:dyDescent="0.2">
      <c r="B25" s="294"/>
      <c r="C25" s="295"/>
      <c r="D25" s="737" t="s">
        <v>248</v>
      </c>
      <c r="E25" s="737"/>
      <c r="F25" s="737"/>
      <c r="G25" s="296"/>
      <c r="H25" s="297"/>
      <c r="I25" s="701"/>
    </row>
    <row r="26" spans="2:12" ht="35.1" customHeight="1" thickBot="1" x14ac:dyDescent="0.3">
      <c r="B26" s="596" t="s">
        <v>104</v>
      </c>
      <c r="C26" s="288"/>
      <c r="D26" s="434" t="s">
        <v>148</v>
      </c>
      <c r="E26" s="435" t="s">
        <v>149</v>
      </c>
      <c r="F26" s="435" t="s">
        <v>69</v>
      </c>
      <c r="G26" s="298"/>
      <c r="H26" s="738" t="s">
        <v>52</v>
      </c>
      <c r="I26" s="738"/>
      <c r="J26" s="738"/>
      <c r="K26" s="738"/>
      <c r="L26" s="738"/>
    </row>
    <row r="27" spans="2:12" ht="20.100000000000001" customHeight="1" thickTop="1" x14ac:dyDescent="0.2">
      <c r="B27" s="439" t="s">
        <v>51</v>
      </c>
      <c r="C27" s="440"/>
      <c r="D27" s="441"/>
      <c r="E27" s="442"/>
      <c r="F27" s="443"/>
      <c r="G27" s="298"/>
      <c r="H27" s="295"/>
      <c r="I27" s="300"/>
    </row>
    <row r="28" spans="2:12" ht="20.100000000000001" customHeight="1" x14ac:dyDescent="0.25">
      <c r="B28" s="436" t="s">
        <v>48</v>
      </c>
      <c r="C28" s="440"/>
      <c r="D28" s="438">
        <f>+'[2]Consolidated Balance'!D$27</f>
        <v>0.51638548967687514</v>
      </c>
      <c r="E28" s="438">
        <f>+'[2]Consolidated Balance'!E$27</f>
        <v>2.3245240662386757E-2</v>
      </c>
      <c r="F28" s="438">
        <f>+'[2]Consolidated Balance'!F$27</f>
        <v>8.4997666230563401E-2</v>
      </c>
      <c r="G28" s="298"/>
      <c r="H28" s="295"/>
      <c r="I28" s="301"/>
    </row>
    <row r="29" spans="2:12" ht="20.100000000000001" customHeight="1" x14ac:dyDescent="0.25">
      <c r="B29" s="436" t="s">
        <v>43</v>
      </c>
      <c r="C29" s="440"/>
      <c r="D29" s="438">
        <f>+'[2]Consolidated Balance'!D$28</f>
        <v>0.26260673286174174</v>
      </c>
      <c r="E29" s="438">
        <f>+'[2]Consolidated Balance'!E$28</f>
        <v>0.20723810462161107</v>
      </c>
      <c r="F29" s="438">
        <f>+'[2]Consolidated Balance'!F$28</f>
        <v>4.2047606799567788E-2</v>
      </c>
      <c r="G29" s="298"/>
      <c r="H29" s="295"/>
      <c r="I29" s="301"/>
    </row>
    <row r="30" spans="2:12" ht="20.100000000000001" customHeight="1" x14ac:dyDescent="0.25">
      <c r="B30" s="436" t="s">
        <v>49</v>
      </c>
      <c r="C30" s="440"/>
      <c r="D30" s="437">
        <f>+'[2]Consolidated Balance'!D$29</f>
        <v>3.7923616368809275E-2</v>
      </c>
      <c r="E30" s="437">
        <f>+'[2]Consolidated Balance'!E$29</f>
        <v>0.58297221132042565</v>
      </c>
      <c r="F30" s="437">
        <f>+'[2]Consolidated Balance'!F$29</f>
        <v>9.2173999449189817E-2</v>
      </c>
      <c r="G30" s="298"/>
      <c r="H30" s="295"/>
      <c r="I30" s="301"/>
    </row>
    <row r="31" spans="2:12" ht="20.100000000000001" customHeight="1" x14ac:dyDescent="0.25">
      <c r="B31" s="436" t="s">
        <v>50</v>
      </c>
      <c r="C31" s="440"/>
      <c r="D31" s="303">
        <f>+'[2]Consolidated Balance'!D$30</f>
        <v>0.17728806550417361</v>
      </c>
      <c r="E31" s="303">
        <f>+'[2]Consolidated Balance'!E$30</f>
        <v>0.13092820863144072</v>
      </c>
      <c r="F31" s="303">
        <f>+'[2]Consolidated Balance'!F$30</f>
        <v>0.10865513543808551</v>
      </c>
      <c r="G31" s="298"/>
      <c r="H31" s="295"/>
      <c r="I31" s="301"/>
    </row>
    <row r="32" spans="2:12" ht="20.100000000000001" customHeight="1" x14ac:dyDescent="0.25">
      <c r="B32" s="436" t="s">
        <v>237</v>
      </c>
      <c r="C32" s="440"/>
      <c r="D32" s="438">
        <f>+'[2]Consolidated Balance'!D$32</f>
        <v>5.7960955884002905E-3</v>
      </c>
      <c r="E32" s="438">
        <f>+'[2]Consolidated Balance'!E$32</f>
        <v>0</v>
      </c>
      <c r="F32" s="438">
        <f>+'[2]Consolidated Balance'!F$32</f>
        <v>0.40765676567656761</v>
      </c>
      <c r="G32" s="298"/>
      <c r="H32" s="295"/>
      <c r="I32" s="301"/>
    </row>
    <row r="33" spans="2:21" ht="20.100000000000001" customHeight="1" thickBot="1" x14ac:dyDescent="0.3">
      <c r="B33" s="663" t="s">
        <v>70</v>
      </c>
      <c r="C33" s="440"/>
      <c r="D33" s="664">
        <f>+'[2]Consolidated Balance'!D$34</f>
        <v>1</v>
      </c>
      <c r="E33" s="665">
        <f>+'[2]Consolidated Balance'!E$34</f>
        <v>0.14581433072806996</v>
      </c>
      <c r="F33" s="665">
        <f>+'[2]Consolidated Balance'!F$34</f>
        <v>8.0055193888472292E-2</v>
      </c>
      <c r="G33" s="298"/>
      <c r="H33" s="295"/>
      <c r="I33" s="301"/>
    </row>
    <row r="34" spans="2:21" ht="20.100000000000001" customHeight="1" x14ac:dyDescent="0.2">
      <c r="G34" s="298"/>
      <c r="H34" s="295"/>
      <c r="I34" s="294"/>
      <c r="U34" s="163" t="s">
        <v>241</v>
      </c>
    </row>
    <row r="35" spans="2:21" ht="18" customHeight="1" x14ac:dyDescent="0.2">
      <c r="B35" s="304" t="s">
        <v>259</v>
      </c>
      <c r="C35" s="295"/>
      <c r="D35" s="298"/>
      <c r="E35" s="298"/>
      <c r="F35" s="298"/>
      <c r="G35" s="298"/>
      <c r="H35" s="295"/>
      <c r="I35" s="294"/>
    </row>
    <row r="36" spans="2:21" ht="18" customHeight="1" x14ac:dyDescent="0.2">
      <c r="B36" s="304" t="s">
        <v>260</v>
      </c>
      <c r="C36" s="295"/>
      <c r="D36" s="298"/>
      <c r="E36" s="298"/>
      <c r="F36" s="298"/>
      <c r="G36" s="298"/>
      <c r="H36" s="295"/>
      <c r="I36" s="294"/>
    </row>
    <row r="37" spans="2:21" ht="11.1" customHeight="1" x14ac:dyDescent="0.2">
      <c r="B37" s="294"/>
      <c r="C37" s="295"/>
      <c r="D37" s="305"/>
      <c r="E37" s="305"/>
      <c r="F37" s="305"/>
      <c r="G37" s="306"/>
      <c r="H37" s="307"/>
      <c r="I37" s="308"/>
    </row>
    <row r="38" spans="2:21" ht="11.1" customHeight="1" x14ac:dyDescent="0.2">
      <c r="G38" s="284"/>
    </row>
    <row r="39" spans="2:21" ht="35.1" customHeight="1" thickBot="1" x14ac:dyDescent="0.25">
      <c r="B39" s="598" t="s">
        <v>158</v>
      </c>
      <c r="C39" s="309"/>
      <c r="D39" s="445" t="s">
        <v>245</v>
      </c>
      <c r="E39" s="445" t="s">
        <v>238</v>
      </c>
      <c r="F39" s="444" t="s">
        <v>54</v>
      </c>
      <c r="G39" s="284"/>
    </row>
    <row r="40" spans="2:21" ht="20.25" customHeight="1" x14ac:dyDescent="0.25">
      <c r="B40" s="302" t="s">
        <v>150</v>
      </c>
      <c r="C40" s="447"/>
      <c r="D40" s="448">
        <f>'[3]Financial ratios'!$B$13</f>
        <v>44824.189173442457</v>
      </c>
      <c r="E40" s="449">
        <f>'[3]Financial ratios'!$C$13</f>
        <v>38329</v>
      </c>
      <c r="F40" s="450">
        <f>(D40/E40)-1</f>
        <v>0.16945887378857938</v>
      </c>
      <c r="G40" s="284"/>
    </row>
    <row r="41" spans="2:21" ht="32.25" customHeight="1" x14ac:dyDescent="0.25">
      <c r="B41" s="446" t="s">
        <v>227</v>
      </c>
      <c r="C41" s="302"/>
      <c r="D41" s="451">
        <f>'[3]Financial ratios'!$B$14</f>
        <v>0.78860047575440761</v>
      </c>
      <c r="E41" s="452">
        <f>'[3]Financial ratios'!$C$14</f>
        <v>0.68</v>
      </c>
      <c r="F41" s="453"/>
      <c r="G41" s="284"/>
    </row>
    <row r="42" spans="2:21" ht="35.25" customHeight="1" x14ac:dyDescent="0.25">
      <c r="B42" s="302" t="s">
        <v>228</v>
      </c>
      <c r="C42" s="447"/>
      <c r="D42" s="451">
        <f>'[3]Financial ratios'!$B$15</f>
        <v>9.669301626559065</v>
      </c>
      <c r="E42" s="452">
        <f>'[3]Financial ratios'!$C$15</f>
        <v>12.51</v>
      </c>
      <c r="F42" s="454"/>
      <c r="G42" s="284"/>
    </row>
    <row r="43" spans="2:21" s="273" customFormat="1" ht="20.25" customHeight="1" thickBot="1" x14ac:dyDescent="0.3">
      <c r="B43" s="544" t="s">
        <v>151</v>
      </c>
      <c r="C43" s="545"/>
      <c r="D43" s="546">
        <f>'[3]Financial ratios'!$B$16</f>
        <v>0.36637809499291268</v>
      </c>
      <c r="E43" s="546">
        <f>'[3]Financial ratios'!$C$16</f>
        <v>0.33300000000000002</v>
      </c>
      <c r="F43" s="544"/>
      <c r="G43" s="311"/>
      <c r="H43" s="312"/>
    </row>
    <row r="44" spans="2:21" ht="18" customHeight="1" x14ac:dyDescent="0.2">
      <c r="B44" s="304" t="s">
        <v>152</v>
      </c>
      <c r="C44" s="310"/>
      <c r="D44" s="313"/>
      <c r="E44" s="313"/>
      <c r="F44" s="310"/>
      <c r="G44" s="284"/>
    </row>
    <row r="45" spans="2:21" ht="18" customHeight="1" x14ac:dyDescent="0.2">
      <c r="B45" s="667" t="s">
        <v>219</v>
      </c>
      <c r="G45" s="284"/>
    </row>
    <row r="46" spans="2:21" ht="18" customHeight="1" x14ac:dyDescent="0.2">
      <c r="B46" s="304" t="s">
        <v>257</v>
      </c>
      <c r="G46" s="284"/>
    </row>
    <row r="47" spans="2:21" x14ac:dyDescent="0.2">
      <c r="B47" s="294"/>
      <c r="G47" s="284"/>
    </row>
    <row r="48" spans="2:21" x14ac:dyDescent="0.2">
      <c r="B48" s="287" t="s">
        <v>52</v>
      </c>
      <c r="C48" s="314"/>
      <c r="D48" s="315">
        <v>2025</v>
      </c>
      <c r="E48" s="315">
        <v>2026</v>
      </c>
      <c r="F48" s="315">
        <v>2027</v>
      </c>
      <c r="G48" s="315">
        <v>2028</v>
      </c>
      <c r="H48" s="705" t="s">
        <v>241</v>
      </c>
      <c r="I48" s="315"/>
    </row>
    <row r="49" spans="2:9" ht="16.5" thickBot="1" x14ac:dyDescent="0.25">
      <c r="B49" s="316" t="s">
        <v>11</v>
      </c>
      <c r="C49" s="317"/>
      <c r="D49" s="318">
        <f>+'[2]Consolidated Balance'!D$49</f>
        <v>3.5794968315579441E-2</v>
      </c>
      <c r="E49" s="318">
        <f>+'[2]Consolidated Balance'!E$49</f>
        <v>5.2108928564063607E-2</v>
      </c>
      <c r="F49" s="318">
        <f>+'[2]Consolidated Balance'!F$49</f>
        <v>0.10250908334843423</v>
      </c>
      <c r="G49" s="318">
        <f>+'[2]Consolidated Balance'!G$49</f>
        <v>0.12017682536084083</v>
      </c>
      <c r="H49" s="318">
        <f>+'[2]Consolidated Balance'!H$49</f>
        <v>0.68941019441108198</v>
      </c>
      <c r="I49" s="318"/>
    </row>
    <row r="50" spans="2:9" x14ac:dyDescent="0.2">
      <c r="F50" s="319"/>
      <c r="G50" s="320"/>
    </row>
    <row r="51" spans="2:9" x14ac:dyDescent="0.2">
      <c r="D51" s="321"/>
      <c r="E51" s="321"/>
      <c r="G51" s="322"/>
    </row>
    <row r="52" spans="2:9" x14ac:dyDescent="0.2">
      <c r="E52" s="321"/>
      <c r="G52" s="323"/>
    </row>
    <row r="53" spans="2:9" x14ac:dyDescent="0.2">
      <c r="G53" s="324"/>
    </row>
    <row r="54" spans="2:9" x14ac:dyDescent="0.2">
      <c r="E54" s="325"/>
      <c r="G54" s="322"/>
    </row>
    <row r="59" spans="2:9" x14ac:dyDescent="0.2">
      <c r="D59" s="326"/>
    </row>
  </sheetData>
  <mergeCells count="6">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ignoredErrors>
    <ignoredError sqref="L15 L9 F17:F20 F16" formula="1"/>
  </ignoredErrors>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27" customWidth="1"/>
    <col min="3" max="7" width="7.7109375" style="27" customWidth="1"/>
    <col min="8" max="8" width="7.7109375" style="27" hidden="1" customWidth="1"/>
    <col min="9" max="9" width="2.7109375" style="27" customWidth="1"/>
    <col min="10" max="11" width="7.7109375" style="27" customWidth="1"/>
    <col min="12" max="12" width="7.5703125" style="27" customWidth="1"/>
    <col min="13" max="14" width="7.7109375" style="27" customWidth="1"/>
    <col min="15" max="15" width="7.7109375" style="27" hidden="1" customWidth="1"/>
    <col min="16" max="16" width="11.7109375" style="27" customWidth="1"/>
    <col min="17" max="17" width="9.85546875" style="27"/>
    <col min="18" max="18" width="10.85546875" style="27" bestFit="1" customWidth="1"/>
    <col min="19" max="19" width="10" style="27" bestFit="1" customWidth="1"/>
    <col min="20" max="16384" width="9.85546875" style="27"/>
  </cols>
  <sheetData>
    <row r="1" spans="1:27" s="31" customFormat="1" ht="11.1" customHeight="1" x14ac:dyDescent="0.2">
      <c r="A1" s="742" t="s">
        <v>42</v>
      </c>
      <c r="B1" s="742"/>
      <c r="C1" s="742"/>
      <c r="D1" s="742"/>
      <c r="E1" s="742"/>
      <c r="F1" s="742"/>
      <c r="G1" s="742"/>
      <c r="H1" s="742"/>
      <c r="I1" s="742"/>
      <c r="J1" s="742"/>
      <c r="K1" s="742"/>
      <c r="L1" s="742"/>
      <c r="M1" s="742"/>
      <c r="N1" s="742"/>
      <c r="O1" s="143"/>
      <c r="P1" s="39"/>
    </row>
    <row r="2" spans="1:27" s="31" customFormat="1" ht="11.1" customHeight="1" x14ac:dyDescent="0.2">
      <c r="A2" s="743" t="s">
        <v>8</v>
      </c>
      <c r="B2" s="743"/>
      <c r="C2" s="743"/>
      <c r="D2" s="743"/>
      <c r="E2" s="743"/>
      <c r="F2" s="743"/>
      <c r="G2" s="743"/>
      <c r="H2" s="743"/>
      <c r="I2" s="743"/>
      <c r="J2" s="743"/>
      <c r="K2" s="743"/>
      <c r="L2" s="743"/>
      <c r="M2" s="743"/>
      <c r="N2" s="743"/>
      <c r="O2" s="144"/>
      <c r="P2" s="32"/>
    </row>
    <row r="3" spans="1:27" s="31" customFormat="1" ht="11.1" customHeight="1" x14ac:dyDescent="0.2">
      <c r="A3" s="745" t="s">
        <v>9</v>
      </c>
      <c r="B3" s="745"/>
      <c r="C3" s="745"/>
      <c r="D3" s="745"/>
      <c r="E3" s="745"/>
      <c r="F3" s="745"/>
      <c r="G3" s="745"/>
      <c r="H3" s="745"/>
      <c r="I3" s="745"/>
      <c r="J3" s="745"/>
      <c r="K3" s="745"/>
      <c r="L3" s="745"/>
      <c r="M3" s="745"/>
      <c r="N3" s="745"/>
      <c r="O3" s="745"/>
      <c r="P3" s="33"/>
    </row>
    <row r="4" spans="1:27" s="31" customFormat="1" ht="11.1" customHeight="1" x14ac:dyDescent="0.2">
      <c r="A4" s="2"/>
      <c r="B4" s="34"/>
      <c r="C4" s="34"/>
      <c r="D4" s="34"/>
      <c r="E4" s="34"/>
      <c r="F4" s="34"/>
      <c r="G4" s="34"/>
      <c r="H4" s="34"/>
      <c r="I4" s="34"/>
      <c r="J4" s="35"/>
      <c r="K4" s="35"/>
      <c r="L4" s="26"/>
    </row>
    <row r="5" spans="1:27" s="31" customFormat="1" ht="15" customHeight="1" x14ac:dyDescent="0.2">
      <c r="A5" s="2"/>
      <c r="B5" s="34"/>
      <c r="C5" s="747" t="e">
        <f>+#REF!</f>
        <v>#REF!</v>
      </c>
      <c r="D5" s="747"/>
      <c r="E5" s="747"/>
      <c r="F5" s="747"/>
      <c r="G5" s="747"/>
      <c r="H5" s="145"/>
      <c r="I5" s="34"/>
      <c r="J5" s="747" t="e">
        <f>+#REF!</f>
        <v>#REF!</v>
      </c>
      <c r="K5" s="747"/>
      <c r="L5" s="747"/>
      <c r="M5" s="747"/>
      <c r="N5" s="747"/>
      <c r="O5" s="145"/>
    </row>
    <row r="6" spans="1:27" s="70" customFormat="1" ht="15" customHeight="1" x14ac:dyDescent="0.2">
      <c r="A6" s="97"/>
      <c r="B6" s="69"/>
      <c r="C6" s="76" t="e">
        <f>+#REF!</f>
        <v>#REF!</v>
      </c>
      <c r="D6" s="38" t="s">
        <v>3</v>
      </c>
      <c r="E6" s="76" t="e">
        <f>+#REF!</f>
        <v>#REF!</v>
      </c>
      <c r="F6" s="38" t="s">
        <v>3</v>
      </c>
      <c r="G6" s="72" t="s">
        <v>17</v>
      </c>
      <c r="H6" s="38" t="s">
        <v>33</v>
      </c>
      <c r="I6" s="37"/>
      <c r="J6" s="76" t="e">
        <f>+C6</f>
        <v>#REF!</v>
      </c>
      <c r="K6" s="38" t="s">
        <v>3</v>
      </c>
      <c r="L6" s="76" t="e">
        <f>+E6</f>
        <v>#REF!</v>
      </c>
      <c r="M6" s="38" t="s">
        <v>3</v>
      </c>
      <c r="N6" s="72" t="s">
        <v>17</v>
      </c>
      <c r="O6" s="38" t="s">
        <v>33</v>
      </c>
      <c r="Q6" s="71"/>
      <c r="R6" s="71"/>
    </row>
    <row r="7" spans="1:27" s="31" customFormat="1" ht="12.95" customHeight="1" x14ac:dyDescent="0.2">
      <c r="A7" s="9" t="s">
        <v>0</v>
      </c>
      <c r="B7" s="41"/>
      <c r="C7" s="125" t="e">
        <v>#REF!</v>
      </c>
      <c r="D7" s="10" t="e">
        <v>#REF!</v>
      </c>
      <c r="E7" s="125" t="e">
        <v>#REF!</v>
      </c>
      <c r="F7" s="10" t="e">
        <v>#REF!</v>
      </c>
      <c r="G7" s="10" t="e">
        <v>#REF!</v>
      </c>
      <c r="H7" s="10" t="e">
        <v>#REF!</v>
      </c>
      <c r="I7" s="29"/>
      <c r="J7" s="125" t="e">
        <v>#REF!</v>
      </c>
      <c r="K7" s="10" t="e">
        <v>#REF!</v>
      </c>
      <c r="L7" s="125" t="e">
        <v>#REF!</v>
      </c>
      <c r="M7" s="10" t="e">
        <v>#REF!</v>
      </c>
      <c r="N7" s="10" t="e">
        <v>#REF!</v>
      </c>
      <c r="O7" s="10" t="e">
        <v>#REF!</v>
      </c>
      <c r="P7" s="149" t="e">
        <f>+C7-#REF!</f>
        <v>#REF!</v>
      </c>
      <c r="Q7" s="149" t="e">
        <v>#REF!</v>
      </c>
      <c r="R7" s="149" t="e">
        <v>#REF!</v>
      </c>
      <c r="S7" s="149" t="e">
        <v>#REF!</v>
      </c>
      <c r="T7" s="149" t="e">
        <v>#REF!</v>
      </c>
      <c r="U7" s="149" t="e">
        <v>#REF!</v>
      </c>
      <c r="V7" s="149" t="e">
        <v>#REF!</v>
      </c>
      <c r="W7" s="149" t="e">
        <v>#REF!</v>
      </c>
      <c r="X7" s="149" t="e">
        <v>#REF!</v>
      </c>
      <c r="Y7" s="149" t="e">
        <v>#REF!</v>
      </c>
      <c r="Z7" s="149" t="e">
        <v>#REF!</v>
      </c>
      <c r="AA7" s="149" t="e">
        <v>#REF!</v>
      </c>
    </row>
    <row r="8" spans="1:27" s="31" customFormat="1" ht="12.95" customHeight="1" x14ac:dyDescent="0.2">
      <c r="A8" s="98" t="s">
        <v>1</v>
      </c>
      <c r="B8" s="41"/>
      <c r="C8" s="127" t="e">
        <v>#REF!</v>
      </c>
      <c r="D8" s="22" t="e">
        <v>#REF!</v>
      </c>
      <c r="E8" s="127" t="e">
        <v>#REF!</v>
      </c>
      <c r="F8" s="22" t="e">
        <v>#REF!</v>
      </c>
      <c r="G8" s="22" t="e">
        <v>#REF!</v>
      </c>
      <c r="H8" s="11"/>
      <c r="I8" s="29"/>
      <c r="J8" s="127" t="e">
        <v>#REF!</v>
      </c>
      <c r="K8" s="22" t="e">
        <v>#REF!</v>
      </c>
      <c r="L8" s="127" t="e">
        <v>#REF!</v>
      </c>
      <c r="M8" s="22" t="e">
        <v>#REF!</v>
      </c>
      <c r="N8" s="22" t="e">
        <v>#REF!</v>
      </c>
      <c r="O8" s="11"/>
      <c r="P8" s="149" t="e">
        <v>#REF!</v>
      </c>
      <c r="Q8" s="149" t="e">
        <v>#REF!</v>
      </c>
      <c r="R8" s="149" t="e">
        <v>#REF!</v>
      </c>
      <c r="S8" s="149" t="e">
        <v>#REF!</v>
      </c>
      <c r="T8" s="149" t="e">
        <v>#REF!</v>
      </c>
      <c r="U8" s="149" t="e">
        <v>#REF!</v>
      </c>
      <c r="V8" s="149" t="e">
        <v>#REF!</v>
      </c>
      <c r="W8" s="149" t="e">
        <v>#REF!</v>
      </c>
      <c r="X8" s="149" t="e">
        <v>#REF!</v>
      </c>
      <c r="Y8" s="149" t="e">
        <v>#REF!</v>
      </c>
      <c r="Z8" s="149" t="e">
        <v>#REF!</v>
      </c>
      <c r="AA8" s="149" t="e">
        <v>#REF!</v>
      </c>
    </row>
    <row r="9" spans="1:27" s="31" customFormat="1" ht="12.95" customHeight="1" x14ac:dyDescent="0.2">
      <c r="A9" s="99" t="s">
        <v>2</v>
      </c>
      <c r="B9" s="41"/>
      <c r="C9" s="128" t="e">
        <v>#REF!</v>
      </c>
      <c r="D9" s="23" t="e">
        <v>#REF!</v>
      </c>
      <c r="E9" s="128" t="e">
        <v>#REF!</v>
      </c>
      <c r="F9" s="23" t="e">
        <v>#REF!</v>
      </c>
      <c r="G9" s="23" t="e">
        <v>#REF!</v>
      </c>
      <c r="H9" s="147"/>
      <c r="I9" s="29"/>
      <c r="J9" s="128" t="e">
        <v>#REF!</v>
      </c>
      <c r="K9" s="23" t="e">
        <v>#REF!</v>
      </c>
      <c r="L9" s="128" t="e">
        <v>#REF!</v>
      </c>
      <c r="M9" s="23" t="e">
        <v>#REF!</v>
      </c>
      <c r="N9" s="23" t="e">
        <v>#REF!</v>
      </c>
      <c r="O9" s="147"/>
      <c r="P9" s="149" t="e">
        <v>#REF!</v>
      </c>
      <c r="Q9" s="149" t="e">
        <v>#REF!</v>
      </c>
      <c r="R9" s="149" t="e">
        <v>#REF!</v>
      </c>
      <c r="S9" s="149" t="e">
        <v>#REF!</v>
      </c>
      <c r="T9" s="149" t="e">
        <v>#REF!</v>
      </c>
      <c r="U9" s="149" t="e">
        <v>#REF!</v>
      </c>
      <c r="V9" s="149" t="e">
        <v>#REF!</v>
      </c>
      <c r="W9" s="149" t="e">
        <v>#REF!</v>
      </c>
      <c r="X9" s="149" t="e">
        <v>#REF!</v>
      </c>
      <c r="Y9" s="149" t="e">
        <v>#REF!</v>
      </c>
      <c r="Z9" s="149" t="e">
        <v>#REF!</v>
      </c>
      <c r="AA9" s="149" t="e">
        <v>#REF!</v>
      </c>
    </row>
    <row r="10" spans="1:27" s="31" customFormat="1" ht="12.95" customHeight="1" x14ac:dyDescent="0.2">
      <c r="A10" s="100" t="s">
        <v>6</v>
      </c>
      <c r="B10" s="40"/>
      <c r="C10" s="126" t="e">
        <v>#REF!</v>
      </c>
      <c r="D10" s="12" t="e">
        <v>#REF!</v>
      </c>
      <c r="E10" s="126" t="e">
        <v>#REF!</v>
      </c>
      <c r="F10" s="12" t="e">
        <v>#REF!</v>
      </c>
      <c r="G10" s="12" t="e">
        <v>#REF!</v>
      </c>
      <c r="H10" s="12"/>
      <c r="I10" s="29"/>
      <c r="J10" s="126" t="e">
        <v>#REF!</v>
      </c>
      <c r="K10" s="12" t="e">
        <v>#REF!</v>
      </c>
      <c r="L10" s="126" t="e">
        <v>#REF!</v>
      </c>
      <c r="M10" s="12" t="e">
        <v>#REF!</v>
      </c>
      <c r="N10" s="12" t="e">
        <v>#REF!</v>
      </c>
      <c r="O10" s="12"/>
      <c r="P10" s="149" t="e">
        <v>#REF!</v>
      </c>
      <c r="Q10" s="149" t="e">
        <v>#REF!</v>
      </c>
      <c r="R10" s="149" t="e">
        <v>#REF!</v>
      </c>
      <c r="S10" s="149" t="e">
        <v>#REF!</v>
      </c>
      <c r="T10" s="149" t="e">
        <v>#REF!</v>
      </c>
      <c r="U10" s="149" t="e">
        <v>#REF!</v>
      </c>
      <c r="V10" s="149" t="e">
        <v>#REF!</v>
      </c>
      <c r="W10" s="149" t="e">
        <v>#REF!</v>
      </c>
      <c r="X10" s="149" t="e">
        <v>#REF!</v>
      </c>
      <c r="Y10" s="149" t="e">
        <v>#REF!</v>
      </c>
      <c r="Z10" s="149" t="e">
        <v>#REF!</v>
      </c>
      <c r="AA10" s="149" t="e">
        <v>#REF!</v>
      </c>
    </row>
    <row r="11" spans="1:27" s="31" customFormat="1" ht="12.95" customHeight="1" x14ac:dyDescent="0.2">
      <c r="A11" s="13" t="s">
        <v>7</v>
      </c>
      <c r="B11" s="40"/>
      <c r="C11" s="125" t="e">
        <v>#REF!</v>
      </c>
      <c r="D11" s="10" t="e">
        <v>#REF!</v>
      </c>
      <c r="E11" s="125" t="e">
        <v>#REF!</v>
      </c>
      <c r="F11" s="10" t="e">
        <v>#REF!</v>
      </c>
      <c r="G11" s="10" t="e">
        <v>#REF!</v>
      </c>
      <c r="H11" s="10"/>
      <c r="I11" s="29"/>
      <c r="J11" s="125" t="e">
        <v>#REF!</v>
      </c>
      <c r="K11" s="10" t="e">
        <v>#REF!</v>
      </c>
      <c r="L11" s="125" t="e">
        <v>#REF!</v>
      </c>
      <c r="M11" s="10" t="e">
        <v>#REF!</v>
      </c>
      <c r="N11" s="10" t="e">
        <v>#REF!</v>
      </c>
      <c r="O11" s="10"/>
      <c r="P11" s="149" t="e">
        <v>#REF!</v>
      </c>
      <c r="Q11" s="149" t="e">
        <v>#REF!</v>
      </c>
      <c r="R11" s="149" t="e">
        <v>#REF!</v>
      </c>
      <c r="S11" s="149" t="e">
        <v>#REF!</v>
      </c>
      <c r="T11" s="149" t="e">
        <v>#REF!</v>
      </c>
      <c r="U11" s="149" t="e">
        <v>#REF!</v>
      </c>
      <c r="V11" s="149" t="e">
        <v>#REF!</v>
      </c>
      <c r="W11" s="149" t="e">
        <v>#REF!</v>
      </c>
      <c r="X11" s="149" t="e">
        <v>#REF!</v>
      </c>
      <c r="Y11" s="149" t="e">
        <v>#REF!</v>
      </c>
      <c r="Z11" s="149" t="e">
        <v>#REF!</v>
      </c>
      <c r="AA11" s="149" t="e">
        <v>#REF!</v>
      </c>
    </row>
    <row r="12" spans="1:27" s="31" customFormat="1" ht="12.95" customHeight="1" x14ac:dyDescent="0.2">
      <c r="A12" s="98" t="s">
        <v>19</v>
      </c>
      <c r="B12" s="41"/>
      <c r="C12" s="127" t="e">
        <v>#REF!</v>
      </c>
      <c r="D12" s="22" t="e">
        <v>#REF!</v>
      </c>
      <c r="E12" s="127" t="e">
        <v>#REF!</v>
      </c>
      <c r="F12" s="22" t="e">
        <v>#REF!</v>
      </c>
      <c r="G12" s="22" t="e">
        <v>#REF!</v>
      </c>
      <c r="H12" s="11"/>
      <c r="I12" s="29"/>
      <c r="J12" s="127" t="e">
        <v>#REF!</v>
      </c>
      <c r="K12" s="22" t="e">
        <v>#REF!</v>
      </c>
      <c r="L12" s="127" t="e">
        <v>#REF!</v>
      </c>
      <c r="M12" s="22" t="e">
        <v>#REF!</v>
      </c>
      <c r="N12" s="22" t="e">
        <v>#REF!</v>
      </c>
      <c r="O12" s="11"/>
      <c r="P12" s="149" t="e">
        <v>#REF!</v>
      </c>
      <c r="Q12" s="149" t="e">
        <v>#REF!</v>
      </c>
      <c r="R12" s="149" t="e">
        <v>#REF!</v>
      </c>
      <c r="S12" s="149" t="e">
        <v>#REF!</v>
      </c>
      <c r="T12" s="149" t="e">
        <v>#REF!</v>
      </c>
      <c r="U12" s="149" t="e">
        <v>#REF!</v>
      </c>
      <c r="V12" s="149" t="e">
        <v>#REF!</v>
      </c>
      <c r="W12" s="149" t="e">
        <v>#REF!</v>
      </c>
      <c r="X12" s="149" t="e">
        <v>#REF!</v>
      </c>
      <c r="Y12" s="149" t="e">
        <v>#REF!</v>
      </c>
      <c r="Z12" s="149" t="e">
        <v>#REF!</v>
      </c>
      <c r="AA12" s="149" t="e">
        <v>#REF!</v>
      </c>
    </row>
    <row r="13" spans="1:27" s="42" customFormat="1" ht="12.95" customHeight="1" x14ac:dyDescent="0.2">
      <c r="A13" s="101" t="s">
        <v>10</v>
      </c>
      <c r="B13" s="44"/>
      <c r="C13" s="130" t="e">
        <v>#REF!</v>
      </c>
      <c r="D13" s="23" t="e">
        <v>#REF!</v>
      </c>
      <c r="E13" s="130" t="e">
        <v>#REF!</v>
      </c>
      <c r="F13" s="23" t="e">
        <v>#REF!</v>
      </c>
      <c r="G13" s="23" t="e">
        <v>#REF!</v>
      </c>
      <c r="H13" s="147" t="e">
        <v>#REF!</v>
      </c>
      <c r="I13" s="67"/>
      <c r="J13" s="130" t="e">
        <v>#REF!</v>
      </c>
      <c r="K13" s="23" t="e">
        <v>#REF!</v>
      </c>
      <c r="L13" s="130" t="e">
        <v>#REF!</v>
      </c>
      <c r="M13" s="23" t="e">
        <v>#REF!</v>
      </c>
      <c r="N13" s="23" t="e">
        <v>#REF!</v>
      </c>
      <c r="O13" s="147" t="e">
        <v>#REF!</v>
      </c>
      <c r="P13" s="149" t="e">
        <v>#REF!</v>
      </c>
      <c r="Q13" s="149" t="e">
        <v>#REF!</v>
      </c>
      <c r="R13" s="149" t="e">
        <v>#REF!</v>
      </c>
      <c r="S13" s="149" t="e">
        <v>#REF!</v>
      </c>
      <c r="T13" s="149" t="e">
        <v>#REF!</v>
      </c>
      <c r="U13" s="149" t="e">
        <v>#REF!</v>
      </c>
      <c r="V13" s="149" t="e">
        <v>#REF!</v>
      </c>
      <c r="W13" s="149" t="e">
        <v>#REF!</v>
      </c>
      <c r="X13" s="149" t="e">
        <v>#REF!</v>
      </c>
      <c r="Y13" s="149" t="e">
        <v>#REF!</v>
      </c>
      <c r="Z13" s="149" t="e">
        <v>#REF!</v>
      </c>
      <c r="AA13" s="149" t="e">
        <v>#REF!</v>
      </c>
    </row>
    <row r="14" spans="1:27" s="31" customFormat="1" ht="12.95" customHeight="1" x14ac:dyDescent="0.2">
      <c r="A14" s="102" t="s">
        <v>4</v>
      </c>
      <c r="C14" s="126" t="e">
        <v>#REF!</v>
      </c>
      <c r="D14" s="12" t="e">
        <v>#REF!</v>
      </c>
      <c r="E14" s="126" t="e">
        <v>#REF!</v>
      </c>
      <c r="F14" s="12" t="e">
        <v>#REF!</v>
      </c>
      <c r="G14" s="12" t="e">
        <v>#REF!</v>
      </c>
      <c r="H14" s="12"/>
      <c r="I14" s="67"/>
      <c r="J14" s="126" t="e">
        <v>#REF!</v>
      </c>
      <c r="K14" s="12" t="e">
        <v>#REF!</v>
      </c>
      <c r="L14" s="126" t="e">
        <v>#REF!</v>
      </c>
      <c r="M14" s="12" t="e">
        <v>#REF!</v>
      </c>
      <c r="N14" s="12" t="e">
        <v>#REF!</v>
      </c>
      <c r="O14" s="12"/>
      <c r="P14" s="149" t="e">
        <v>#REF!</v>
      </c>
      <c r="Q14" s="149" t="e">
        <v>#REF!</v>
      </c>
      <c r="R14" s="149" t="e">
        <v>#REF!</v>
      </c>
      <c r="S14" s="149" t="e">
        <v>#REF!</v>
      </c>
      <c r="T14" s="149" t="e">
        <v>#REF!</v>
      </c>
      <c r="U14" s="149" t="e">
        <v>#REF!</v>
      </c>
      <c r="V14" s="149" t="e">
        <v>#REF!</v>
      </c>
      <c r="W14" s="149" t="e">
        <v>#REF!</v>
      </c>
      <c r="X14" s="149" t="e">
        <v>#REF!</v>
      </c>
      <c r="Y14" s="149" t="e">
        <v>#REF!</v>
      </c>
      <c r="Z14" s="149" t="e">
        <v>#REF!</v>
      </c>
      <c r="AA14" s="149" t="e">
        <v>#REF!</v>
      </c>
    </row>
    <row r="15" spans="1:27" s="31" customFormat="1" ht="12.95" customHeight="1" x14ac:dyDescent="0.2">
      <c r="A15" s="103" t="s">
        <v>15</v>
      </c>
      <c r="B15" s="41"/>
      <c r="C15" s="134" t="e">
        <v>#REF!</v>
      </c>
      <c r="D15" s="21" t="e">
        <v>#REF!</v>
      </c>
      <c r="E15" s="134" t="e">
        <v>#REF!</v>
      </c>
      <c r="F15" s="21" t="e">
        <v>#REF!</v>
      </c>
      <c r="G15" s="21" t="e">
        <v>#REF!</v>
      </c>
      <c r="H15" s="148"/>
      <c r="I15" s="67"/>
      <c r="J15" s="134" t="e">
        <v>#REF!</v>
      </c>
      <c r="K15" s="21" t="e">
        <v>#REF!</v>
      </c>
      <c r="L15" s="134" t="e">
        <v>#REF!</v>
      </c>
      <c r="M15" s="21" t="e">
        <v>#REF!</v>
      </c>
      <c r="N15" s="21" t="e">
        <v>#REF!</v>
      </c>
      <c r="O15" s="148"/>
      <c r="P15" s="149" t="e">
        <v>#REF!</v>
      </c>
      <c r="Q15" s="149" t="e">
        <v>#REF!</v>
      </c>
      <c r="R15" s="149" t="e">
        <v>#REF!</v>
      </c>
      <c r="S15" s="149" t="e">
        <v>#REF!</v>
      </c>
      <c r="T15" s="149" t="e">
        <v>#REF!</v>
      </c>
      <c r="U15" s="149" t="e">
        <v>#REF!</v>
      </c>
      <c r="V15" s="149" t="e">
        <v>#REF!</v>
      </c>
      <c r="W15" s="149" t="e">
        <v>#REF!</v>
      </c>
      <c r="X15" s="149" t="e">
        <v>#REF!</v>
      </c>
      <c r="Y15" s="149" t="e">
        <v>#REF!</v>
      </c>
      <c r="Z15" s="149" t="e">
        <v>#REF!</v>
      </c>
      <c r="AA15" s="149" t="e">
        <v>#REF!</v>
      </c>
    </row>
    <row r="16" spans="1:27" s="31" customFormat="1" ht="12.95" customHeight="1" x14ac:dyDescent="0.2">
      <c r="A16" s="104" t="s">
        <v>20</v>
      </c>
      <c r="B16" s="41"/>
      <c r="C16" s="126" t="e">
        <v>#REF!</v>
      </c>
      <c r="D16" s="12" t="e">
        <v>#REF!</v>
      </c>
      <c r="E16" s="126" t="e">
        <v>#REF!</v>
      </c>
      <c r="F16" s="12" t="e">
        <v>#REF!</v>
      </c>
      <c r="G16" s="12" t="e">
        <v>#REF!</v>
      </c>
      <c r="H16" s="12" t="e">
        <v>#REF!</v>
      </c>
      <c r="I16" s="29"/>
      <c r="J16" s="126" t="e">
        <v>#REF!</v>
      </c>
      <c r="K16" s="12" t="e">
        <v>#REF!</v>
      </c>
      <c r="L16" s="126" t="e">
        <v>#REF!</v>
      </c>
      <c r="M16" s="12" t="e">
        <v>#REF!</v>
      </c>
      <c r="N16" s="12" t="e">
        <v>#REF!</v>
      </c>
      <c r="O16" s="12" t="e">
        <v>#REF!</v>
      </c>
      <c r="P16" s="149" t="e">
        <v>#REF!</v>
      </c>
      <c r="Q16" s="149" t="e">
        <v>#REF!</v>
      </c>
      <c r="R16" s="149" t="e">
        <v>#REF!</v>
      </c>
      <c r="S16" s="149" t="e">
        <v>#REF!</v>
      </c>
      <c r="T16" s="149" t="e">
        <v>#REF!</v>
      </c>
      <c r="U16" s="149" t="e">
        <v>#REF!</v>
      </c>
      <c r="V16" s="149" t="e">
        <v>#REF!</v>
      </c>
      <c r="W16" s="149" t="e">
        <v>#REF!</v>
      </c>
      <c r="X16" s="149" t="e">
        <v>#REF!</v>
      </c>
      <c r="Y16" s="149" t="e">
        <v>#REF!</v>
      </c>
      <c r="Z16" s="149" t="e">
        <v>#REF!</v>
      </c>
      <c r="AA16" s="149" t="e">
        <v>#REF!</v>
      </c>
    </row>
    <row r="17" spans="1:27" s="31" customFormat="1" ht="12.95" customHeight="1" thickBot="1" x14ac:dyDescent="0.25">
      <c r="A17" s="105" t="s">
        <v>5</v>
      </c>
      <c r="B17" s="59"/>
      <c r="C17" s="129" t="e">
        <v>#REF!</v>
      </c>
      <c r="D17" s="83" t="e">
        <v>#REF!</v>
      </c>
      <c r="E17" s="129" t="e">
        <v>#REF!</v>
      </c>
      <c r="F17" s="116" t="e">
        <v>#REF!</v>
      </c>
      <c r="G17" s="84" t="e">
        <v>#REF!</v>
      </c>
      <c r="H17" s="84"/>
      <c r="I17" s="62"/>
      <c r="J17" s="129" t="e">
        <v>#REF!</v>
      </c>
      <c r="K17" s="83" t="e">
        <v>#REF!</v>
      </c>
      <c r="L17" s="129" t="e">
        <v>#REF!</v>
      </c>
      <c r="M17" s="116" t="e">
        <v>#REF!</v>
      </c>
      <c r="N17" s="84" t="e">
        <v>#REF!</v>
      </c>
      <c r="O17" s="84"/>
      <c r="P17" s="149" t="e">
        <v>#REF!</v>
      </c>
      <c r="Q17" s="149" t="e">
        <v>#REF!</v>
      </c>
      <c r="R17" s="149" t="e">
        <v>#REF!</v>
      </c>
      <c r="S17" s="149" t="e">
        <v>#REF!</v>
      </c>
      <c r="T17" s="149" t="e">
        <v>#REF!</v>
      </c>
      <c r="U17" s="149" t="e">
        <v>#REF!</v>
      </c>
      <c r="V17" s="149" t="e">
        <v>#REF!</v>
      </c>
      <c r="W17" s="149" t="e">
        <v>#REF!</v>
      </c>
      <c r="X17" s="149" t="e">
        <v>#REF!</v>
      </c>
      <c r="Y17" s="149" t="e">
        <v>#REF!</v>
      </c>
      <c r="Z17" s="149" t="e">
        <v>#REF!</v>
      </c>
      <c r="AA17" s="149" t="e">
        <v>#REF!</v>
      </c>
    </row>
    <row r="18" spans="1:27" s="31" customFormat="1" ht="11.1" customHeight="1" x14ac:dyDescent="0.2">
      <c r="A18" s="106"/>
      <c r="B18" s="41"/>
      <c r="C18" s="85"/>
      <c r="D18" s="18"/>
      <c r="E18" s="85"/>
      <c r="F18" s="19"/>
      <c r="G18" s="86"/>
      <c r="H18" s="86"/>
      <c r="I18" s="41"/>
      <c r="J18" s="77"/>
      <c r="K18" s="57"/>
      <c r="L18" s="77"/>
      <c r="M18" s="78"/>
      <c r="N18" s="79"/>
      <c r="O18" s="79"/>
      <c r="P18" s="149" t="e">
        <v>#REF!</v>
      </c>
      <c r="Q18" s="149" t="e">
        <v>#REF!</v>
      </c>
      <c r="R18" s="149" t="e">
        <v>#REF!</v>
      </c>
      <c r="S18" s="149" t="e">
        <v>#REF!</v>
      </c>
      <c r="T18" s="149" t="e">
        <v>#REF!</v>
      </c>
      <c r="U18" s="149" t="e">
        <v>#REF!</v>
      </c>
      <c r="V18" s="149" t="e">
        <v>#REF!</v>
      </c>
      <c r="W18" s="149" t="e">
        <v>#REF!</v>
      </c>
      <c r="X18" s="149" t="e">
        <v>#REF!</v>
      </c>
      <c r="Y18" s="149" t="e">
        <v>#REF!</v>
      </c>
      <c r="Z18" s="149" t="e">
        <v>#REF!</v>
      </c>
      <c r="AA18" s="149" t="e">
        <v>#REF!</v>
      </c>
    </row>
    <row r="19" spans="1:27" s="31" customFormat="1" ht="15" customHeight="1" x14ac:dyDescent="0.2">
      <c r="A19" s="73" t="s">
        <v>13</v>
      </c>
      <c r="B19" s="25"/>
      <c r="C19" s="75"/>
      <c r="D19" s="75"/>
      <c r="E19" s="75"/>
      <c r="F19" s="58"/>
      <c r="G19" s="58"/>
      <c r="H19" s="58"/>
      <c r="I19" s="45"/>
      <c r="J19" s="80"/>
      <c r="K19" s="80"/>
      <c r="L19" s="81"/>
      <c r="M19" s="82"/>
      <c r="N19" s="82"/>
      <c r="O19" s="82"/>
      <c r="P19" s="149" t="e">
        <v>#REF!</v>
      </c>
      <c r="Q19" s="149" t="e">
        <v>#REF!</v>
      </c>
      <c r="R19" s="149" t="e">
        <v>#REF!</v>
      </c>
      <c r="S19" s="149" t="e">
        <v>#REF!</v>
      </c>
      <c r="T19" s="149" t="e">
        <v>#REF!</v>
      </c>
      <c r="U19" s="149" t="e">
        <v>#REF!</v>
      </c>
      <c r="V19" s="149" t="e">
        <v>#REF!</v>
      </c>
      <c r="W19" s="149" t="e">
        <v>#REF!</v>
      </c>
      <c r="X19" s="149" t="e">
        <v>#REF!</v>
      </c>
      <c r="Y19" s="149" t="e">
        <v>#REF!</v>
      </c>
      <c r="Z19" s="149" t="e">
        <v>#REF!</v>
      </c>
      <c r="AA19" s="149" t="e">
        <v>#REF!</v>
      </c>
    </row>
    <row r="20" spans="1:27" s="31" customFormat="1" ht="12.95" customHeight="1" x14ac:dyDescent="0.2">
      <c r="A20" s="115" t="s">
        <v>14</v>
      </c>
      <c r="B20" s="63"/>
      <c r="C20" s="140" t="e">
        <v>#REF!</v>
      </c>
      <c r="D20" s="141"/>
      <c r="E20" s="140" t="e">
        <v>#REF!</v>
      </c>
      <c r="F20" s="88"/>
      <c r="G20" s="142" t="e">
        <v>#REF!</v>
      </c>
      <c r="H20" s="142"/>
      <c r="I20" s="64"/>
      <c r="J20" s="90" t="e">
        <v>#REF!</v>
      </c>
      <c r="K20" s="110"/>
      <c r="L20" s="90" t="e">
        <v>#REF!</v>
      </c>
      <c r="M20" s="87"/>
      <c r="N20" s="92" t="e">
        <v>#REF!</v>
      </c>
      <c r="O20" s="111"/>
      <c r="P20" s="149" t="e">
        <v>#REF!</v>
      </c>
      <c r="Q20" s="149" t="e">
        <v>#REF!</v>
      </c>
      <c r="R20" s="149" t="e">
        <v>#REF!</v>
      </c>
      <c r="S20" s="149" t="e">
        <v>#REF!</v>
      </c>
      <c r="T20" s="149" t="e">
        <v>#REF!</v>
      </c>
      <c r="U20" s="149" t="e">
        <v>#REF!</v>
      </c>
      <c r="V20" s="149" t="e">
        <v>#REF!</v>
      </c>
      <c r="W20" s="149" t="e">
        <v>#REF!</v>
      </c>
      <c r="X20" s="149" t="e">
        <v>#REF!</v>
      </c>
      <c r="Y20" s="149" t="e">
        <v>#REF!</v>
      </c>
      <c r="Z20" s="149" t="e">
        <v>#REF!</v>
      </c>
      <c r="AA20" s="149" t="e">
        <v>#REF!</v>
      </c>
    </row>
    <row r="21" spans="1:27" s="31" customFormat="1" ht="12.95" customHeight="1" x14ac:dyDescent="0.2">
      <c r="A21" s="48" t="s">
        <v>18</v>
      </c>
      <c r="B21" s="65"/>
      <c r="C21" s="117"/>
      <c r="D21" s="88"/>
      <c r="E21" s="117"/>
      <c r="F21" s="88"/>
      <c r="G21" s="89">
        <v>13.537117903930129</v>
      </c>
      <c r="H21" s="89"/>
      <c r="I21" s="42"/>
      <c r="J21" s="118"/>
      <c r="K21" s="118"/>
      <c r="L21" s="118"/>
      <c r="M21" s="118"/>
      <c r="N21" s="118"/>
      <c r="O21" s="118"/>
      <c r="P21" s="149" t="e">
        <v>#REF!</v>
      </c>
      <c r="Q21" s="149" t="e">
        <v>#REF!</v>
      </c>
      <c r="R21" s="149" t="e">
        <v>#REF!</v>
      </c>
      <c r="S21" s="149" t="e">
        <v>#REF!</v>
      </c>
      <c r="T21" s="149" t="e">
        <v>#REF!</v>
      </c>
      <c r="U21" s="149" t="e">
        <v>#REF!</v>
      </c>
      <c r="V21" s="149" t="e">
        <v>#REF!</v>
      </c>
      <c r="W21" s="149" t="e">
        <v>#REF!</v>
      </c>
      <c r="X21" s="149" t="e">
        <v>#REF!</v>
      </c>
      <c r="Y21" s="149" t="e">
        <v>#REF!</v>
      </c>
      <c r="Z21" s="149" t="e">
        <v>#REF!</v>
      </c>
      <c r="AA21" s="149" t="e">
        <v>#REF!</v>
      </c>
    </row>
    <row r="22" spans="1:27" s="31" customFormat="1" ht="12.95" customHeight="1" x14ac:dyDescent="0.2">
      <c r="A22" s="112" t="s">
        <v>24</v>
      </c>
      <c r="B22" s="65"/>
      <c r="C22" s="90" t="e">
        <v>#REF!</v>
      </c>
      <c r="D22" s="91"/>
      <c r="E22" s="90" t="e">
        <v>#REF!</v>
      </c>
      <c r="F22" s="91"/>
      <c r="G22" s="92" t="e">
        <v>#REF!</v>
      </c>
      <c r="H22" s="92"/>
      <c r="I22" s="42"/>
      <c r="J22" s="136"/>
      <c r="K22" s="88"/>
      <c r="L22" s="136"/>
      <c r="M22" s="88"/>
      <c r="N22" s="94"/>
      <c r="O22" s="94"/>
      <c r="P22" s="149" t="e">
        <v>#REF!</v>
      </c>
      <c r="Q22" s="149" t="e">
        <v>#REF!</v>
      </c>
      <c r="R22" s="149" t="e">
        <v>#REF!</v>
      </c>
      <c r="S22" s="149" t="e">
        <v>#REF!</v>
      </c>
      <c r="T22" s="149" t="e">
        <v>#REF!</v>
      </c>
      <c r="U22" s="149" t="e">
        <v>#REF!</v>
      </c>
      <c r="V22" s="149" t="e">
        <v>#REF!</v>
      </c>
      <c r="W22" s="149" t="e">
        <v>#REF!</v>
      </c>
      <c r="X22" s="149" t="e">
        <v>#REF!</v>
      </c>
      <c r="Y22" s="149" t="e">
        <v>#REF!</v>
      </c>
      <c r="Z22" s="149" t="e">
        <v>#REF!</v>
      </c>
      <c r="AA22" s="149" t="e">
        <v>#REF!</v>
      </c>
    </row>
    <row r="23" spans="1:27" s="31" customFormat="1" x14ac:dyDescent="0.2">
      <c r="A23" s="113" t="s">
        <v>22</v>
      </c>
      <c r="B23" s="65"/>
      <c r="C23" s="131" t="e">
        <v>#REF!</v>
      </c>
      <c r="D23" s="93"/>
      <c r="E23" s="131" t="e">
        <v>#REF!</v>
      </c>
      <c r="F23" s="93"/>
      <c r="G23" s="94" t="e">
        <v>#REF!</v>
      </c>
      <c r="H23" s="94"/>
      <c r="I23" s="42"/>
      <c r="J23" s="131"/>
      <c r="K23" s="93"/>
      <c r="L23" s="131"/>
      <c r="M23" s="93"/>
      <c r="N23" s="94"/>
      <c r="O23" s="94"/>
      <c r="P23" s="149" t="e">
        <v>#REF!</v>
      </c>
      <c r="Q23" s="149" t="e">
        <v>#REF!</v>
      </c>
      <c r="R23" s="149" t="e">
        <v>#REF!</v>
      </c>
      <c r="S23" s="149" t="e">
        <v>#REF!</v>
      </c>
      <c r="T23" s="149" t="e">
        <v>#REF!</v>
      </c>
      <c r="U23" s="149" t="e">
        <v>#REF!</v>
      </c>
      <c r="V23" s="149" t="e">
        <v>#REF!</v>
      </c>
      <c r="W23" s="149" t="e">
        <v>#REF!</v>
      </c>
      <c r="X23" s="149" t="e">
        <v>#REF!</v>
      </c>
      <c r="Y23" s="149" t="e">
        <v>#REF!</v>
      </c>
      <c r="Z23" s="149" t="e">
        <v>#REF!</v>
      </c>
      <c r="AA23" s="149" t="e">
        <v>#REF!</v>
      </c>
    </row>
    <row r="24" spans="1:27" s="31" customFormat="1" ht="12.95" customHeight="1" x14ac:dyDescent="0.2">
      <c r="A24" s="112" t="s">
        <v>23</v>
      </c>
      <c r="B24" s="65"/>
      <c r="C24" s="90" t="e">
        <v>#REF!</v>
      </c>
      <c r="D24" s="91"/>
      <c r="E24" s="90" t="e">
        <v>#REF!</v>
      </c>
      <c r="F24" s="91"/>
      <c r="G24" s="92" t="e">
        <v>#REF!</v>
      </c>
      <c r="H24" s="92"/>
      <c r="I24" s="64"/>
      <c r="J24" s="136"/>
      <c r="K24" s="88"/>
      <c r="L24" s="136"/>
      <c r="M24" s="88"/>
      <c r="N24" s="94"/>
      <c r="O24" s="94"/>
      <c r="P24" s="149" t="e">
        <v>#REF!</v>
      </c>
      <c r="Q24" s="149" t="e">
        <v>#REF!</v>
      </c>
      <c r="R24" s="149" t="e">
        <v>#REF!</v>
      </c>
      <c r="S24" s="149" t="e">
        <v>#REF!</v>
      </c>
      <c r="T24" s="149" t="e">
        <v>#REF!</v>
      </c>
      <c r="U24" s="149" t="e">
        <v>#REF!</v>
      </c>
      <c r="V24" s="149" t="e">
        <v>#REF!</v>
      </c>
      <c r="W24" s="149" t="e">
        <v>#REF!</v>
      </c>
      <c r="X24" s="149" t="e">
        <v>#REF!</v>
      </c>
      <c r="Y24" s="149" t="e">
        <v>#REF!</v>
      </c>
      <c r="Z24" s="149" t="e">
        <v>#REF!</v>
      </c>
      <c r="AA24" s="149" t="e">
        <v>#REF!</v>
      </c>
    </row>
    <row r="25" spans="1:27" s="31" customFormat="1" ht="12.95" customHeight="1" x14ac:dyDescent="0.2">
      <c r="A25" s="48"/>
      <c r="B25" s="65"/>
      <c r="C25" s="131"/>
      <c r="D25" s="95"/>
      <c r="E25" s="131"/>
      <c r="F25" s="96"/>
      <c r="G25" s="47"/>
      <c r="H25" s="47"/>
      <c r="I25" s="64"/>
      <c r="J25" s="118"/>
      <c r="K25" s="118"/>
      <c r="L25" s="118"/>
      <c r="M25" s="118"/>
      <c r="N25" s="118"/>
      <c r="O25" s="118"/>
      <c r="P25" s="149" t="e">
        <v>#REF!</v>
      </c>
      <c r="Q25" s="149" t="e">
        <v>#REF!</v>
      </c>
      <c r="R25" s="149" t="e">
        <v>#REF!</v>
      </c>
      <c r="S25" s="149" t="e">
        <v>#REF!</v>
      </c>
      <c r="T25" s="149" t="e">
        <v>#REF!</v>
      </c>
      <c r="U25" s="149" t="e">
        <v>#REF!</v>
      </c>
      <c r="V25" s="149" t="e">
        <v>#REF!</v>
      </c>
      <c r="W25" s="149" t="e">
        <v>#REF!</v>
      </c>
      <c r="X25" s="149" t="e">
        <v>#REF!</v>
      </c>
      <c r="Y25" s="149" t="e">
        <v>#REF!</v>
      </c>
      <c r="Z25" s="149" t="e">
        <v>#REF!</v>
      </c>
      <c r="AA25" s="149" t="e">
        <v>#REF!</v>
      </c>
    </row>
    <row r="26" spans="1:27" s="31" customFormat="1" ht="12.95" customHeight="1" x14ac:dyDescent="0.2">
      <c r="A26" s="107" t="s">
        <v>40</v>
      </c>
      <c r="B26" s="63"/>
      <c r="C26" s="135"/>
      <c r="D26" s="95"/>
      <c r="E26" s="135"/>
      <c r="F26" s="95"/>
      <c r="G26" s="93"/>
      <c r="H26" s="93"/>
      <c r="I26" s="64"/>
      <c r="J26" s="118"/>
      <c r="K26" s="118"/>
      <c r="L26" s="118"/>
      <c r="M26" s="118"/>
      <c r="N26" s="118"/>
      <c r="O26" s="118"/>
      <c r="P26" s="149" t="e">
        <v>#REF!</v>
      </c>
      <c r="Q26" s="149" t="e">
        <v>#REF!</v>
      </c>
      <c r="R26" s="149" t="e">
        <v>#REF!</v>
      </c>
      <c r="S26" s="149" t="e">
        <v>#REF!</v>
      </c>
      <c r="T26" s="149" t="e">
        <v>#REF!</v>
      </c>
      <c r="U26" s="149" t="e">
        <v>#REF!</v>
      </c>
      <c r="V26" s="149" t="e">
        <v>#REF!</v>
      </c>
      <c r="W26" s="149" t="e">
        <v>#REF!</v>
      </c>
      <c r="X26" s="149" t="e">
        <v>#REF!</v>
      </c>
      <c r="Y26" s="149" t="e">
        <v>#REF!</v>
      </c>
      <c r="Z26" s="149" t="e">
        <v>#REF!</v>
      </c>
      <c r="AA26" s="149" t="e">
        <v>#REF!</v>
      </c>
    </row>
    <row r="27" spans="1:27" s="31" customFormat="1" ht="12.95" customHeight="1" x14ac:dyDescent="0.2">
      <c r="A27" s="112" t="s">
        <v>34</v>
      </c>
      <c r="B27" s="63"/>
      <c r="C27" s="14" t="e">
        <v>#REF!</v>
      </c>
      <c r="D27" s="12"/>
      <c r="E27" s="14" t="e">
        <v>#REF!</v>
      </c>
      <c r="F27" s="12"/>
      <c r="G27" s="12" t="e">
        <v>#REF!</v>
      </c>
      <c r="H27" s="12"/>
      <c r="I27" s="64"/>
      <c r="J27" s="14" t="e">
        <v>#REF!</v>
      </c>
      <c r="K27" s="12"/>
      <c r="L27" s="14" t="e">
        <v>#REF!</v>
      </c>
      <c r="M27" s="12"/>
      <c r="N27" s="12" t="e">
        <v>#REF!</v>
      </c>
      <c r="O27" s="12"/>
      <c r="P27" s="149" t="e">
        <v>#REF!</v>
      </c>
      <c r="Q27" s="149" t="e">
        <v>#REF!</v>
      </c>
      <c r="R27" s="149" t="e">
        <v>#REF!</v>
      </c>
      <c r="S27" s="149" t="e">
        <v>#REF!</v>
      </c>
      <c r="T27" s="149" t="e">
        <v>#REF!</v>
      </c>
      <c r="U27" s="149" t="e">
        <v>#REF!</v>
      </c>
      <c r="V27" s="149" t="e">
        <v>#REF!</v>
      </c>
      <c r="W27" s="149" t="e">
        <v>#REF!</v>
      </c>
      <c r="X27" s="149" t="e">
        <v>#REF!</v>
      </c>
      <c r="Y27" s="149" t="e">
        <v>#REF!</v>
      </c>
      <c r="Z27" s="149" t="e">
        <v>#REF!</v>
      </c>
      <c r="AA27" s="149" t="e">
        <v>#REF!</v>
      </c>
    </row>
    <row r="28" spans="1:27" s="31" customFormat="1" ht="12.95" customHeight="1" x14ac:dyDescent="0.2">
      <c r="A28" s="113" t="s">
        <v>36</v>
      </c>
      <c r="B28" s="65"/>
      <c r="C28" s="132" t="e">
        <v>#REF!</v>
      </c>
      <c r="D28" s="47"/>
      <c r="E28" s="132" t="e">
        <v>#REF!</v>
      </c>
      <c r="F28" s="47"/>
      <c r="G28" s="47" t="e">
        <v>#REF!</v>
      </c>
      <c r="H28" s="47"/>
      <c r="I28" s="64"/>
      <c r="J28" s="132" t="e">
        <v>#REF!</v>
      </c>
      <c r="K28" s="47"/>
      <c r="L28" s="132" t="e">
        <v>#REF!</v>
      </c>
      <c r="M28" s="47"/>
      <c r="N28" s="47" t="e">
        <v>#REF!</v>
      </c>
      <c r="O28" s="47"/>
      <c r="P28" s="149" t="e">
        <v>#REF!</v>
      </c>
      <c r="Q28" s="149" t="e">
        <v>#REF!</v>
      </c>
      <c r="R28" s="149" t="e">
        <v>#REF!</v>
      </c>
      <c r="S28" s="149" t="e">
        <v>#REF!</v>
      </c>
      <c r="T28" s="149" t="e">
        <v>#REF!</v>
      </c>
      <c r="U28" s="149" t="e">
        <v>#REF!</v>
      </c>
      <c r="V28" s="149" t="e">
        <v>#REF!</v>
      </c>
      <c r="W28" s="149" t="e">
        <v>#REF!</v>
      </c>
      <c r="X28" s="149" t="e">
        <v>#REF!</v>
      </c>
      <c r="Y28" s="149" t="e">
        <v>#REF!</v>
      </c>
      <c r="Z28" s="149" t="e">
        <v>#REF!</v>
      </c>
      <c r="AA28" s="149" t="e">
        <v>#REF!</v>
      </c>
    </row>
    <row r="29" spans="1:27" s="31" customFormat="1" ht="12.95" customHeight="1" thickBot="1" x14ac:dyDescent="0.25">
      <c r="A29" s="114" t="s">
        <v>35</v>
      </c>
      <c r="B29" s="74"/>
      <c r="C29" s="133" t="e">
        <v>#REF!</v>
      </c>
      <c r="D29" s="24"/>
      <c r="E29" s="133" t="e">
        <v>#REF!</v>
      </c>
      <c r="F29" s="24"/>
      <c r="G29" s="24" t="e">
        <v>#REF!</v>
      </c>
      <c r="H29" s="12"/>
      <c r="I29" s="64"/>
      <c r="J29" s="133" t="e">
        <v>#REF!</v>
      </c>
      <c r="K29" s="24"/>
      <c r="L29" s="133" t="e">
        <v>#REF!</v>
      </c>
      <c r="M29" s="24"/>
      <c r="N29" s="24" t="e">
        <v>#REF!</v>
      </c>
      <c r="O29" s="12"/>
      <c r="P29" s="149" t="e">
        <v>#REF!</v>
      </c>
      <c r="Q29" s="149" t="e">
        <v>#REF!</v>
      </c>
      <c r="R29" s="149" t="e">
        <v>#REF!</v>
      </c>
      <c r="S29" s="149" t="e">
        <v>#REF!</v>
      </c>
      <c r="T29" s="149" t="e">
        <v>#REF!</v>
      </c>
      <c r="U29" s="149" t="e">
        <v>#REF!</v>
      </c>
      <c r="V29" s="149" t="e">
        <v>#REF!</v>
      </c>
      <c r="W29" s="149" t="e">
        <v>#REF!</v>
      </c>
      <c r="X29" s="149" t="e">
        <v>#REF!</v>
      </c>
      <c r="Y29" s="149" t="e">
        <v>#REF!</v>
      </c>
      <c r="Z29" s="149" t="e">
        <v>#REF!</v>
      </c>
      <c r="AA29" s="149" t="e">
        <v>#REF!</v>
      </c>
    </row>
    <row r="30" spans="1:27" s="43" customFormat="1" ht="11.1" customHeight="1" x14ac:dyDescent="0.2">
      <c r="A30" s="48"/>
      <c r="B30" s="31"/>
      <c r="C30" s="30"/>
      <c r="D30" s="30"/>
      <c r="E30" s="45"/>
      <c r="F30" s="45"/>
      <c r="G30" s="45"/>
      <c r="H30" s="45"/>
      <c r="I30" s="45"/>
      <c r="J30" s="118"/>
      <c r="K30" s="118"/>
      <c r="L30" s="118"/>
      <c r="M30" s="118"/>
      <c r="N30" s="118"/>
      <c r="O30" s="118"/>
      <c r="P30" s="42"/>
      <c r="Q30" s="42"/>
      <c r="R30" s="42"/>
    </row>
    <row r="31" spans="1:27" s="31" customFormat="1" ht="11.1" customHeight="1" x14ac:dyDescent="0.2">
      <c r="A31" s="108"/>
      <c r="B31" s="66"/>
      <c r="C31" s="66"/>
      <c r="D31" s="66"/>
      <c r="E31" s="66"/>
      <c r="F31" s="66"/>
      <c r="G31" s="66"/>
      <c r="H31" s="66"/>
      <c r="I31" s="66"/>
      <c r="J31" s="66"/>
      <c r="K31" s="66"/>
      <c r="L31" s="66"/>
      <c r="M31" s="66"/>
      <c r="N31" s="66"/>
      <c r="O31" s="66"/>
      <c r="P31" s="66"/>
    </row>
    <row r="32" spans="1:27" s="31" customFormat="1" ht="14.25" customHeight="1" x14ac:dyDescent="0.2">
      <c r="A32" s="746" t="s">
        <v>44</v>
      </c>
      <c r="B32" s="746"/>
      <c r="C32" s="746"/>
      <c r="D32" s="746"/>
      <c r="E32" s="746"/>
      <c r="F32" s="746"/>
      <c r="G32" s="746"/>
      <c r="H32" s="746"/>
      <c r="I32" s="746"/>
      <c r="J32" s="746"/>
      <c r="K32" s="746"/>
      <c r="L32" s="746"/>
      <c r="M32" s="746"/>
      <c r="N32" s="746"/>
      <c r="O32" s="146"/>
    </row>
    <row r="33" spans="1:19" s="31" customFormat="1" ht="11.1" customHeight="1" x14ac:dyDescent="0.2">
      <c r="A33" s="744" t="s">
        <v>41</v>
      </c>
      <c r="B33" s="744"/>
      <c r="C33" s="744"/>
      <c r="D33" s="744"/>
      <c r="E33" s="744"/>
      <c r="F33" s="744"/>
      <c r="G33" s="744"/>
      <c r="H33" s="744"/>
      <c r="I33" s="744"/>
      <c r="J33" s="744"/>
      <c r="K33" s="744"/>
      <c r="L33" s="744"/>
      <c r="M33" s="744"/>
      <c r="N33" s="744"/>
    </row>
    <row r="34" spans="1:19" s="31" customFormat="1" ht="11.1" customHeight="1" x14ac:dyDescent="0.2">
      <c r="A34" s="109"/>
      <c r="B34" s="68"/>
      <c r="C34" s="68"/>
      <c r="D34" s="68"/>
      <c r="E34" s="68"/>
      <c r="F34" s="68"/>
      <c r="G34" s="68"/>
      <c r="H34" s="68"/>
      <c r="I34" s="68"/>
      <c r="J34" s="68"/>
      <c r="K34" s="68"/>
      <c r="L34" s="68"/>
      <c r="M34" s="68"/>
      <c r="N34" s="68"/>
      <c r="O34" s="68"/>
      <c r="P34" s="150" t="e">
        <f>+SUM(C10:C12)</f>
        <v>#REF!</v>
      </c>
      <c r="Q34" s="151"/>
      <c r="R34" s="150" t="e">
        <f>+SUM(E10:E12)</f>
        <v>#REF!</v>
      </c>
      <c r="S34" s="152" t="e">
        <f>+P34/R34-1</f>
        <v>#REF!</v>
      </c>
    </row>
    <row r="35" spans="1:19" s="31" customFormat="1" ht="11.1" customHeight="1" x14ac:dyDescent="0.2">
      <c r="A35" s="50"/>
      <c r="B35" s="46"/>
      <c r="C35" s="46"/>
      <c r="D35" s="46"/>
      <c r="E35" s="46"/>
      <c r="F35" s="46"/>
      <c r="G35" s="46"/>
      <c r="H35" s="46"/>
      <c r="I35" s="46"/>
      <c r="J35" s="46"/>
      <c r="K35" s="46"/>
      <c r="L35" s="46"/>
      <c r="M35" s="46"/>
      <c r="N35" s="46"/>
      <c r="O35" s="46"/>
    </row>
    <row r="36" spans="1:19" x14ac:dyDescent="0.2">
      <c r="J36" s="60"/>
      <c r="K36" s="36"/>
    </row>
    <row r="37" spans="1:19" x14ac:dyDescent="0.2">
      <c r="M37" s="61"/>
      <c r="N37" s="61"/>
      <c r="O37" s="61"/>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57"/>
  <sheetViews>
    <sheetView showGridLines="0" zoomScale="132" zoomScaleNormal="100" zoomScaleSheetLayoutView="100" workbookViewId="0">
      <selection activeCell="A51" sqref="A51:H51"/>
    </sheetView>
  </sheetViews>
  <sheetFormatPr baseColWidth="10" defaultColWidth="9.85546875" defaultRowHeight="15.75" x14ac:dyDescent="0.2"/>
  <cols>
    <col min="1" max="1" width="42" style="28" customWidth="1"/>
    <col min="2" max="2" width="1.7109375" style="28" customWidth="1"/>
    <col min="3" max="6" width="7.7109375" style="56" customWidth="1"/>
    <col min="7" max="7" width="11.140625" style="56" customWidth="1"/>
    <col min="8" max="8" width="12.5703125" style="56" customWidth="1"/>
    <col min="9" max="9" width="2.7109375" style="28" customWidth="1"/>
    <col min="10" max="13" width="8.7109375" style="28" customWidth="1"/>
    <col min="14" max="14" width="11.140625" style="28" customWidth="1"/>
    <col min="15" max="15" width="12.5703125" style="28" customWidth="1"/>
    <col min="16" max="16384" width="9.85546875" style="28"/>
  </cols>
  <sheetData>
    <row r="1" spans="1:16" s="3" customFormat="1" ht="12" customHeight="1" x14ac:dyDescent="0.2">
      <c r="A1" s="754" t="s">
        <v>101</v>
      </c>
      <c r="B1" s="754"/>
      <c r="C1" s="754"/>
      <c r="D1" s="754"/>
      <c r="E1" s="754"/>
      <c r="F1" s="754"/>
      <c r="G1" s="754"/>
      <c r="H1" s="754"/>
      <c r="I1" s="754"/>
      <c r="J1" s="754"/>
      <c r="K1" s="754"/>
      <c r="L1" s="754"/>
      <c r="M1" s="754"/>
      <c r="N1" s="754"/>
      <c r="O1" s="754"/>
    </row>
    <row r="2" spans="1:16" s="3" customFormat="1" ht="15.75" customHeight="1" x14ac:dyDescent="0.3">
      <c r="A2" s="754" t="s">
        <v>114</v>
      </c>
      <c r="B2" s="754"/>
      <c r="C2" s="754"/>
      <c r="D2" s="754"/>
      <c r="E2" s="754"/>
      <c r="F2" s="754"/>
      <c r="G2" s="754"/>
      <c r="H2" s="754"/>
      <c r="I2" s="754"/>
      <c r="J2" s="754"/>
      <c r="K2" s="754"/>
      <c r="L2" s="754"/>
      <c r="M2" s="754"/>
      <c r="N2" s="754"/>
      <c r="O2" s="754"/>
      <c r="P2" s="679"/>
    </row>
    <row r="3" spans="1:16" s="3" customFormat="1" ht="11.1" customHeight="1" x14ac:dyDescent="0.2">
      <c r="A3" s="753" t="s">
        <v>116</v>
      </c>
      <c r="B3" s="753"/>
      <c r="C3" s="753"/>
      <c r="D3" s="753"/>
      <c r="E3" s="753"/>
      <c r="F3" s="753"/>
      <c r="G3" s="753"/>
      <c r="H3" s="753"/>
      <c r="I3" s="753"/>
      <c r="J3" s="753"/>
      <c r="K3" s="753"/>
      <c r="L3" s="753"/>
      <c r="M3" s="753"/>
      <c r="N3" s="753"/>
      <c r="O3" s="753"/>
      <c r="P3" s="685"/>
    </row>
    <row r="4" spans="1:16" s="3" customFormat="1" ht="10.5" customHeight="1" x14ac:dyDescent="0.2">
      <c r="A4" s="5"/>
      <c r="B4" s="2"/>
      <c r="C4" s="4"/>
      <c r="D4" s="4"/>
      <c r="E4" s="4"/>
      <c r="F4" s="4"/>
      <c r="G4" s="4"/>
      <c r="H4" s="4"/>
      <c r="J4" s="673"/>
      <c r="K4" s="673"/>
      <c r="L4" s="674"/>
    </row>
    <row r="5" spans="1:16" s="3" customFormat="1" ht="15" customHeight="1" x14ac:dyDescent="0.3">
      <c r="A5" s="6"/>
      <c r="B5" s="7"/>
      <c r="C5" s="752" t="s">
        <v>249</v>
      </c>
      <c r="D5" s="752"/>
      <c r="E5" s="752"/>
      <c r="F5" s="752"/>
      <c r="G5" s="752"/>
      <c r="H5" s="752"/>
      <c r="J5" s="752" t="s">
        <v>250</v>
      </c>
      <c r="K5" s="752"/>
      <c r="L5" s="752"/>
      <c r="M5" s="752"/>
      <c r="N5" s="752"/>
      <c r="O5" s="752"/>
    </row>
    <row r="6" spans="1:16" s="3" customFormat="1" ht="30.95" customHeight="1" x14ac:dyDescent="0.2">
      <c r="A6" s="20"/>
      <c r="B6" s="8"/>
      <c r="C6" s="456">
        <v>2025</v>
      </c>
      <c r="D6" s="456" t="s">
        <v>107</v>
      </c>
      <c r="E6" s="456">
        <v>2024</v>
      </c>
      <c r="F6" s="456" t="s">
        <v>107</v>
      </c>
      <c r="G6" s="457" t="s">
        <v>157</v>
      </c>
      <c r="H6" s="457" t="s">
        <v>215</v>
      </c>
      <c r="J6" s="456">
        <v>2025</v>
      </c>
      <c r="K6" s="456" t="s">
        <v>107</v>
      </c>
      <c r="L6" s="456">
        <v>2024</v>
      </c>
      <c r="M6" s="456" t="s">
        <v>107</v>
      </c>
      <c r="N6" s="457" t="s">
        <v>157</v>
      </c>
      <c r="O6" s="457" t="s">
        <v>215</v>
      </c>
    </row>
    <row r="7" spans="1:16" s="3" customFormat="1" ht="15" customHeight="1" x14ac:dyDescent="0.2">
      <c r="A7" s="355" t="s">
        <v>141</v>
      </c>
      <c r="B7" s="63"/>
      <c r="C7" s="356">
        <f>+'[1](1) Consolidado 2Q Fil disc PY'!$C$6</f>
        <v>6131.8687021843762</v>
      </c>
      <c r="D7" s="476"/>
      <c r="E7" s="356">
        <f>+'[1](1) Consolidado 2Q Fil disc PY'!$F$6</f>
        <v>6372.7954877592856</v>
      </c>
      <c r="F7" s="476"/>
      <c r="G7" s="479">
        <f t="shared" ref="G7:G18" si="0">+C7/E7-1</f>
        <v>-3.7805510319243063E-2</v>
      </c>
      <c r="H7" s="275">
        <f>+'[1](1) Consolidado 2Q Fil disc PY'!$K$6</f>
        <v>-3.7805510319243396E-2</v>
      </c>
      <c r="J7" s="356">
        <f>+'[1](2) Consolidado YTD Fil disc PY'!$D$7</f>
        <v>12053.665341815353</v>
      </c>
      <c r="K7" s="476"/>
      <c r="L7" s="356">
        <f>+'[1](2) Consolidado YTD Fil disc PY'!$F$7</f>
        <v>12330.798731989342</v>
      </c>
      <c r="M7" s="476"/>
      <c r="N7" s="479">
        <f t="shared" ref="N7:N15" si="1">+J7/L7-1</f>
        <v>-2.2474893654296002E-2</v>
      </c>
      <c r="O7" s="275">
        <f>+'[1](2) Consolidado YTD Fil disc PY'!$J$7</f>
        <v>-2.2474893654296002E-2</v>
      </c>
    </row>
    <row r="8" spans="1:16" s="3" customFormat="1" ht="15" customHeight="1" x14ac:dyDescent="0.2">
      <c r="A8" s="480" t="s">
        <v>144</v>
      </c>
      <c r="B8" s="63"/>
      <c r="C8" s="482">
        <f>+'[1](1) Consolidado 2Q Fil disc PY'!$C$7</f>
        <v>1035.298892295129</v>
      </c>
      <c r="D8" s="481"/>
      <c r="E8" s="482">
        <f>+'[1](1) Consolidado 2Q Fil disc PY'!$F$7</f>
        <v>1095.8099139391697</v>
      </c>
      <c r="F8" s="356"/>
      <c r="G8" s="483">
        <f t="shared" si="0"/>
        <v>-5.5220363380833359E-2</v>
      </c>
      <c r="H8" s="483">
        <f>+'[1](1) Consolidado 2Q Fil disc PY'!$K$7</f>
        <v>-5.5220363380833803E-2</v>
      </c>
      <c r="J8" s="482">
        <f>+'[1](2) Consolidado YTD Fil disc PY'!$D$8</f>
        <v>2021.778936949232</v>
      </c>
      <c r="K8" s="481"/>
      <c r="L8" s="482">
        <f>+'[1](2) Consolidado YTD Fil disc PY'!$F$8</f>
        <v>2104.4426018997137</v>
      </c>
      <c r="M8" s="356"/>
      <c r="N8" s="483">
        <f t="shared" si="1"/>
        <v>-3.9280550999993946E-2</v>
      </c>
      <c r="O8" s="483">
        <f>+'[1](2) Consolidado YTD Fil disc PY'!$J$8</f>
        <v>-3.9280550999993946E-2</v>
      </c>
    </row>
    <row r="9" spans="1:16" s="3" customFormat="1" ht="15" customHeight="1" thickBot="1" x14ac:dyDescent="0.25">
      <c r="A9" s="16" t="s">
        <v>76</v>
      </c>
      <c r="B9" s="63"/>
      <c r="C9" s="477">
        <f>+'[1](1) Consolidado 2Q Fil disc PY'!$C$8</f>
        <v>68.65059971433368</v>
      </c>
      <c r="D9" s="357"/>
      <c r="E9" s="477">
        <f>+'[1](1) Consolidado 2Q Fil disc PY'!$F$8</f>
        <v>61.892617557081508</v>
      </c>
      <c r="F9" s="478"/>
      <c r="G9" s="275">
        <f t="shared" si="0"/>
        <v>0.10918882451561385</v>
      </c>
      <c r="H9" s="275"/>
      <c r="J9" s="477">
        <f>+'[1](2) Consolidado YTD Fil disc PY'!$D$9</f>
        <v>68.633708318107978</v>
      </c>
      <c r="K9" s="357"/>
      <c r="L9" s="477">
        <f>+'[1](2) Consolidado YTD Fil disc PY'!$F$9</f>
        <v>61.768665724160641</v>
      </c>
      <c r="M9" s="478"/>
      <c r="N9" s="275">
        <f t="shared" si="1"/>
        <v>0.11114118321099009</v>
      </c>
      <c r="O9" s="275"/>
    </row>
    <row r="10" spans="1:16" s="3" customFormat="1" ht="15" customHeight="1" x14ac:dyDescent="0.2">
      <c r="A10" s="487" t="s">
        <v>118</v>
      </c>
      <c r="B10" s="63"/>
      <c r="C10" s="488">
        <f>+'[1](1) Consolidado 2Q Fil disc PY'!$C$9</f>
        <v>72851.60151224662</v>
      </c>
      <c r="D10" s="489"/>
      <c r="E10" s="488">
        <f>+'[1](1) Consolidado 2Q Fil disc PY'!$F$9</f>
        <v>69296.507904114813</v>
      </c>
      <c r="F10" s="489"/>
      <c r="G10" s="490">
        <f t="shared" si="0"/>
        <v>5.1302637256281036E-2</v>
      </c>
      <c r="H10" s="490"/>
      <c r="J10" s="488">
        <f>+'[1](2) Consolidado YTD Fil disc PY'!$D$10</f>
        <v>142555.95368359095</v>
      </c>
      <c r="K10" s="489"/>
      <c r="L10" s="488">
        <f>+'[1](2) Consolidado YTD Fil disc PY'!$F$10</f>
        <v>133359.24051566626</v>
      </c>
      <c r="M10" s="489"/>
      <c r="N10" s="490">
        <f t="shared" si="1"/>
        <v>6.8961949185998295E-2</v>
      </c>
      <c r="O10" s="490"/>
    </row>
    <row r="11" spans="1:16" s="3" customFormat="1" ht="15" customHeight="1" thickBot="1" x14ac:dyDescent="0.25">
      <c r="A11" s="460" t="s">
        <v>119</v>
      </c>
      <c r="B11" s="63"/>
      <c r="C11" s="459">
        <f>+'[1](1) Consolidado 2Q Fil disc PY'!$C$10</f>
        <v>65.011111991966985</v>
      </c>
      <c r="D11" s="359"/>
      <c r="E11" s="459">
        <f>+'[1](1) Consolidado 2Q Fil disc PY'!$F$10</f>
        <v>159.2952275959365</v>
      </c>
      <c r="F11" s="356"/>
      <c r="G11" s="275">
        <f t="shared" si="0"/>
        <v>-0.59188286445798477</v>
      </c>
      <c r="H11" s="356"/>
      <c r="J11" s="459">
        <f>+'[1](2) Consolidado YTD Fil disc PY'!$D$11</f>
        <v>146.56191940994199</v>
      </c>
      <c r="K11" s="359"/>
      <c r="L11" s="459">
        <f>+'[1](2) Consolidado YTD Fil disc PY'!$F$11</f>
        <v>325.82663931223249</v>
      </c>
      <c r="M11" s="356"/>
      <c r="N11" s="275">
        <f t="shared" si="1"/>
        <v>-0.55018435656669884</v>
      </c>
      <c r="O11" s="356"/>
    </row>
    <row r="12" spans="1:16" s="3" customFormat="1" ht="15" customHeight="1" thickBot="1" x14ac:dyDescent="0.25">
      <c r="A12" s="355" t="s">
        <v>145</v>
      </c>
      <c r="B12" s="63"/>
      <c r="C12" s="485">
        <f>+'[1](1) Consolidado 2Q Fil disc PY'!$C$11</f>
        <v>72916.61262423858</v>
      </c>
      <c r="D12" s="461">
        <f t="shared" ref="D12:D20" si="2">+C12/$C$12</f>
        <v>1</v>
      </c>
      <c r="E12" s="485">
        <f>+'[1](1) Consolidado 2Q Fil disc PY'!$F$11</f>
        <v>69455.803131710723</v>
      </c>
      <c r="F12" s="461">
        <f t="shared" ref="F12:F20" si="3">+E12/$E$12</f>
        <v>1</v>
      </c>
      <c r="G12" s="461">
        <f t="shared" si="0"/>
        <v>4.9827506651460629E-2</v>
      </c>
      <c r="H12" s="486">
        <f>+'[1](1) Consolidado 2Q Fil disc PY'!$K$11</f>
        <v>2.3657855063270228E-2</v>
      </c>
      <c r="J12" s="485">
        <f>+'[1](2) Consolidado YTD Fil disc PY'!$D$12</f>
        <v>142702.51560300088</v>
      </c>
      <c r="K12" s="461">
        <f t="shared" ref="K12:K20" si="4">J12/$J$12</f>
        <v>1</v>
      </c>
      <c r="L12" s="485">
        <f>+'[1](2) Consolidado YTD Fil disc PY'!$F$12</f>
        <v>133685.06715497849</v>
      </c>
      <c r="M12" s="461">
        <f t="shared" ref="M12:M20" si="5">+L12/$L$12</f>
        <v>1</v>
      </c>
      <c r="N12" s="461">
        <f t="shared" si="1"/>
        <v>6.7452922304094276E-2</v>
      </c>
      <c r="O12" s="486">
        <f>+'[1](2) Consolidado YTD Fil disc PY'!$J$12</f>
        <v>5.3857484009452339E-2</v>
      </c>
    </row>
    <row r="13" spans="1:16" s="3" customFormat="1" ht="15" customHeight="1" thickBot="1" x14ac:dyDescent="0.25">
      <c r="A13" s="464" t="s">
        <v>120</v>
      </c>
      <c r="B13" s="63"/>
      <c r="C13" s="462">
        <f>+'[1](1) Consolidado 2Q Fil disc PY'!$C$12</f>
        <v>39874.525487939558</v>
      </c>
      <c r="D13" s="461">
        <f t="shared" si="2"/>
        <v>0.5468510405636241</v>
      </c>
      <c r="E13" s="462">
        <f>+'[1](1) Consolidado 2Q Fil disc PY'!$F$12</f>
        <v>37494.500954104617</v>
      </c>
      <c r="F13" s="461">
        <f t="shared" si="3"/>
        <v>0.53983251598146353</v>
      </c>
      <c r="G13" s="461">
        <f t="shared" si="0"/>
        <v>6.3476629192857459E-2</v>
      </c>
      <c r="H13" s="275"/>
      <c r="J13" s="462">
        <f>+'[1](2) Consolidado YTD Fil disc PY'!$D$13</f>
        <v>77986.581667752398</v>
      </c>
      <c r="K13" s="461">
        <f t="shared" si="4"/>
        <v>0.54649759563252176</v>
      </c>
      <c r="L13" s="462">
        <f>+'[1](2) Consolidado YTD Fil disc PY'!$F$13</f>
        <v>73124.492963819052</v>
      </c>
      <c r="M13" s="461">
        <f t="shared" si="5"/>
        <v>0.54699073366995621</v>
      </c>
      <c r="N13" s="461">
        <f t="shared" si="1"/>
        <v>6.6490562968266165E-2</v>
      </c>
      <c r="O13" s="275"/>
    </row>
    <row r="14" spans="1:16" s="48" customFormat="1" ht="15" customHeight="1" thickBot="1" x14ac:dyDescent="0.25">
      <c r="A14" s="500" t="s">
        <v>2</v>
      </c>
      <c r="B14" s="501"/>
      <c r="C14" s="484">
        <f>+'[1](1) Consolidado 2Q Fil disc PY'!$C$13</f>
        <v>33042.087136299029</v>
      </c>
      <c r="D14" s="461">
        <f t="shared" si="2"/>
        <v>0.45314895943637601</v>
      </c>
      <c r="E14" s="484">
        <f>+'[1](1) Consolidado 2Q Fil disc PY'!$F$13</f>
        <v>31961.302177606118</v>
      </c>
      <c r="F14" s="461">
        <f t="shared" si="3"/>
        <v>0.46016748401853658</v>
      </c>
      <c r="G14" s="486">
        <f t="shared" si="0"/>
        <v>3.3815423185422411E-2</v>
      </c>
      <c r="H14" s="538">
        <f>+'[1](1) Consolidado 2Q Fil disc PY'!$K$13</f>
        <v>8.5454987181079467E-3</v>
      </c>
      <c r="J14" s="484">
        <f>+'[1](2) Consolidado YTD Fil disc PY'!$D$14</f>
        <v>64715.933935248489</v>
      </c>
      <c r="K14" s="461">
        <f t="shared" si="4"/>
        <v>0.4535024043674783</v>
      </c>
      <c r="L14" s="484">
        <f>+'[1](2) Consolidado YTD Fil disc PY'!$F$14</f>
        <v>60560.574191159445</v>
      </c>
      <c r="M14" s="461">
        <f t="shared" si="5"/>
        <v>0.45300926633004385</v>
      </c>
      <c r="N14" s="486">
        <f t="shared" si="1"/>
        <v>6.8614933058142036E-2</v>
      </c>
      <c r="O14" s="538">
        <f>+'[1](2) Consolidado YTD Fil disc PY'!$J$14</f>
        <v>5.3064017309033096E-2</v>
      </c>
    </row>
    <row r="15" spans="1:16" s="3" customFormat="1" ht="15" customHeight="1" x14ac:dyDescent="0.2">
      <c r="A15" s="487" t="s">
        <v>121</v>
      </c>
      <c r="B15" s="63"/>
      <c r="C15" s="488">
        <f>+'[1](1) Consolidado 2Q Fil disc PY'!$C$14</f>
        <v>23678.73165636319</v>
      </c>
      <c r="D15" s="490">
        <f t="shared" si="2"/>
        <v>0.32473713196726345</v>
      </c>
      <c r="E15" s="488">
        <f>+'[1](1) Consolidado 2Q Fil disc PY'!$F$14</f>
        <v>21620.579089053732</v>
      </c>
      <c r="F15" s="490">
        <f t="shared" si="3"/>
        <v>0.31128542345200594</v>
      </c>
      <c r="G15" s="490">
        <f t="shared" si="0"/>
        <v>9.5194146226706744E-2</v>
      </c>
      <c r="H15" s="490"/>
      <c r="J15" s="488">
        <f>+'[1](2) Consolidado YTD Fil disc PY'!$D$15</f>
        <v>46029.062436029322</v>
      </c>
      <c r="K15" s="490">
        <f t="shared" si="4"/>
        <v>0.3225525649742742</v>
      </c>
      <c r="L15" s="488">
        <f>+'[1](2) Consolidado YTD Fil disc PY'!$F$15</f>
        <v>41437.923482686987</v>
      </c>
      <c r="M15" s="490">
        <f t="shared" si="5"/>
        <v>0.30996673274397063</v>
      </c>
      <c r="N15" s="490">
        <f t="shared" si="1"/>
        <v>0.11079558451476323</v>
      </c>
      <c r="O15" s="490"/>
    </row>
    <row r="16" spans="1:16" s="3" customFormat="1" ht="15" customHeight="1" x14ac:dyDescent="0.2">
      <c r="A16" s="491" t="s">
        <v>122</v>
      </c>
      <c r="B16" s="63"/>
      <c r="C16" s="492">
        <f>+'[1](1) Consolidado 2Q Fil disc PY'!$C$15</f>
        <v>-291.35103704843908</v>
      </c>
      <c r="D16" s="483">
        <f t="shared" si="2"/>
        <v>-3.9956743266429465E-3</v>
      </c>
      <c r="E16" s="492">
        <f>+'[1](1) Consolidado 2Q Fil disc PY'!$F$15</f>
        <v>672.49271234141338</v>
      </c>
      <c r="F16" s="483">
        <f>'[1](1) Consolidado 2Q Fil disc PY'!$G$15</f>
        <v>9.682311369521553E-3</v>
      </c>
      <c r="G16" s="483" t="s">
        <v>77</v>
      </c>
      <c r="H16" s="483"/>
      <c r="J16" s="492">
        <f>+'[1](2) Consolidado YTD Fil disc PY'!$D$16</f>
        <v>-109.2571917941063</v>
      </c>
      <c r="K16" s="483">
        <f t="shared" si="4"/>
        <v>-7.6562905238517561E-4</v>
      </c>
      <c r="L16" s="492">
        <f>+'[1](2) Consolidado YTD Fil disc PY'!$F$16</f>
        <v>863.91882523854565</v>
      </c>
      <c r="M16" s="483">
        <f>'[1](2) Consolidado YTD Fil disc PY'!$G$16</f>
        <v>6.4623435034596756E-3</v>
      </c>
      <c r="N16" s="483" t="s">
        <v>77</v>
      </c>
      <c r="O16" s="483"/>
    </row>
    <row r="17" spans="1:15" s="3" customFormat="1" ht="15" customHeight="1" thickBot="1" x14ac:dyDescent="0.25">
      <c r="A17" s="274" t="s">
        <v>146</v>
      </c>
      <c r="B17" s="63"/>
      <c r="C17" s="342">
        <f>+'[1](1) Consolidado 2Q Fil disc PY'!$C$16</f>
        <v>-111.8059375130368</v>
      </c>
      <c r="D17" s="466">
        <f>'[1](1) Consolidado 2Q Fil disc PY'!$D$16</f>
        <v>-1.5333397080471455E-3</v>
      </c>
      <c r="E17" s="342">
        <f>+'[1](1) Consolidado 2Q Fil disc PY'!$F$16</f>
        <v>-77.751425632113992</v>
      </c>
      <c r="F17" s="275">
        <f>'[1](1) Consolidado 2Q Fil disc PY'!$G$16</f>
        <v>-1.11943742821132E-3</v>
      </c>
      <c r="G17" s="466">
        <f t="shared" si="0"/>
        <v>0.43799212174004332</v>
      </c>
      <c r="H17" s="466"/>
      <c r="J17" s="342">
        <f>+'[1](2) Consolidado YTD Fil disc PY'!$D$17</f>
        <v>-189.66542139511068</v>
      </c>
      <c r="K17" s="466">
        <f>+'[1](2) Consolidado YTD Fil disc PY'!$E$17</f>
        <v>-1.3290965516176382E-3</v>
      </c>
      <c r="L17" s="342">
        <f>+'[1](2) Consolidado YTD Fil disc PY'!$F$17</f>
        <v>-121.5021861307583</v>
      </c>
      <c r="M17" s="275">
        <f>+'[1](2) Consolidado YTD Fil disc PY'!$G$17</f>
        <v>-9.0886879676623259E-4</v>
      </c>
      <c r="N17" s="466">
        <f>+J17/L17-1</f>
        <v>0.56100418794931328</v>
      </c>
      <c r="O17" s="466"/>
    </row>
    <row r="18" spans="1:15" s="48" customFormat="1" ht="15" customHeight="1" thickBot="1" x14ac:dyDescent="0.25">
      <c r="A18" s="502" t="s">
        <v>175</v>
      </c>
      <c r="B18" s="42"/>
      <c r="C18" s="484">
        <f>+'[1](1) Consolidado 2Q Fil disc PY'!$C$17</f>
        <v>9766.512454497326</v>
      </c>
      <c r="D18" s="275">
        <f t="shared" si="2"/>
        <v>0.13394084150380281</v>
      </c>
      <c r="E18" s="484">
        <f>+'[1](1) Consolidado 2Q Fil disc PY'!$F$17</f>
        <v>9745.9818018430906</v>
      </c>
      <c r="F18" s="461">
        <f t="shared" si="3"/>
        <v>0.1403191866252205</v>
      </c>
      <c r="G18" s="275">
        <f t="shared" si="0"/>
        <v>2.1065761327763166E-3</v>
      </c>
      <c r="H18" s="486">
        <f>+'[1](1) Consolidado 2Q Fil disc PY'!$K$17</f>
        <v>-2.5770603696731897E-2</v>
      </c>
      <c r="J18" s="484">
        <f>+'[1](2) Consolidado YTD Fil disc PY'!$D$18</f>
        <v>18985.794112408381</v>
      </c>
      <c r="K18" s="275">
        <f t="shared" si="4"/>
        <v>0.13304456499720688</v>
      </c>
      <c r="L18" s="484">
        <f>+'[1](2) Consolidado YTD Fil disc PY'!$F$18</f>
        <v>18380.234069364655</v>
      </c>
      <c r="M18" s="461">
        <f t="shared" si="5"/>
        <v>0.13748905887937962</v>
      </c>
      <c r="N18" s="275">
        <f>+J18/L18-1</f>
        <v>3.294626394628164E-2</v>
      </c>
      <c r="O18" s="486">
        <f>+'[1](2) Consolidado YTD Fil disc PY'!$J$18</f>
        <v>6.9074499866077499E-3</v>
      </c>
    </row>
    <row r="19" spans="1:15" s="48" customFormat="1" ht="15" customHeight="1" x14ac:dyDescent="0.2">
      <c r="A19" s="493" t="s">
        <v>123</v>
      </c>
      <c r="B19" s="41"/>
      <c r="C19" s="488">
        <f>+'[1](1) Consolidado 2Q Fil disc PY'!$C$18</f>
        <v>99.438132016933608</v>
      </c>
      <c r="D19" s="494">
        <f t="shared" si="2"/>
        <v>1.363723964103605E-3</v>
      </c>
      <c r="E19" s="488">
        <f>+'[1](1) Consolidado 2Q Fil disc PY'!$F$18</f>
        <v>63.49357457511821</v>
      </c>
      <c r="F19" s="494">
        <f t="shared" si="3"/>
        <v>9.1415794954834519E-4</v>
      </c>
      <c r="G19" s="490">
        <f>'[1](1) Consolidado 2Q Fil disc PY'!$I$18</f>
        <v>0.5661133064620576</v>
      </c>
      <c r="H19" s="479"/>
      <c r="J19" s="488">
        <f>+'[1](2) Consolidado YTD Fil disc PY'!$D$19</f>
        <v>124.94565820797101</v>
      </c>
      <c r="K19" s="494">
        <f t="shared" si="4"/>
        <v>8.7556731344225539E-4</v>
      </c>
      <c r="L19" s="488">
        <f>+'[1](2) Consolidado YTD Fil disc PY'!$F$19</f>
        <v>-26.850727079825798</v>
      </c>
      <c r="M19" s="494">
        <f t="shared" si="5"/>
        <v>-2.0085060845799834E-4</v>
      </c>
      <c r="N19" s="490" t="s">
        <v>77</v>
      </c>
      <c r="O19" s="479"/>
    </row>
    <row r="20" spans="1:15" s="48" customFormat="1" ht="15" customHeight="1" thickBot="1" x14ac:dyDescent="0.25">
      <c r="A20" s="16" t="s">
        <v>174</v>
      </c>
      <c r="B20" s="63"/>
      <c r="C20" s="342">
        <f>+'[1](1) Consolidado 2Q Fil disc PY'!$C$19</f>
        <v>-54.487432233272202</v>
      </c>
      <c r="D20" s="275">
        <f t="shared" si="2"/>
        <v>-7.4725676731669452E-4</v>
      </c>
      <c r="E20" s="342">
        <f>+'[1](1) Consolidado 2Q Fil disc PY'!$F$19</f>
        <v>44.925395853155209</v>
      </c>
      <c r="F20" s="275">
        <f t="shared" si="3"/>
        <v>6.468199031254752E-4</v>
      </c>
      <c r="G20" s="275" t="s">
        <v>77</v>
      </c>
      <c r="H20" s="275"/>
      <c r="J20" s="342">
        <f>+'[1](2) Consolidado YTD Fil disc PY'!$D$20</f>
        <v>-130.4425447566237</v>
      </c>
      <c r="K20" s="275">
        <f t="shared" si="4"/>
        <v>-9.1408721286676908E-4</v>
      </c>
      <c r="L20" s="342">
        <f>+'[1](2) Consolidado YTD Fil disc PY'!$F$20</f>
        <v>58.108862398702399</v>
      </c>
      <c r="M20" s="275">
        <f t="shared" si="5"/>
        <v>4.3466980744631656E-4</v>
      </c>
      <c r="N20" s="275" t="s">
        <v>77</v>
      </c>
      <c r="O20" s="275"/>
    </row>
    <row r="21" spans="1:15" s="48" customFormat="1" ht="15" customHeight="1" x14ac:dyDescent="0.2">
      <c r="A21" s="495" t="s">
        <v>25</v>
      </c>
      <c r="B21" s="63"/>
      <c r="C21" s="488">
        <f>+'[1](1) Consolidado 2Q Fil disc PY'!$C$20</f>
        <v>2101.2748277431779</v>
      </c>
      <c r="D21" s="489"/>
      <c r="E21" s="488">
        <f>+'[1](1) Consolidado 2Q Fil disc PY'!$F$20</f>
        <v>1835.5745626305761</v>
      </c>
      <c r="F21" s="490"/>
      <c r="G21" s="490">
        <f>+C21/E21-1</f>
        <v>0.14475046152950855</v>
      </c>
      <c r="H21" s="489"/>
      <c r="J21" s="488">
        <f>+'[1](2) Consolidado YTD Fil disc PY'!$D$21</f>
        <v>3963.4340308720557</v>
      </c>
      <c r="K21" s="489"/>
      <c r="L21" s="488">
        <f>+'[1](2) Consolidado YTD Fil disc PY'!$F$21</f>
        <v>3647.939497817229</v>
      </c>
      <c r="M21" s="490"/>
      <c r="N21" s="490">
        <f>+J21/L21-1</f>
        <v>8.6485681367140188E-2</v>
      </c>
      <c r="O21" s="489"/>
    </row>
    <row r="22" spans="1:15" s="48" customFormat="1" ht="15" customHeight="1" thickBot="1" x14ac:dyDescent="0.25">
      <c r="A22" s="497" t="s">
        <v>39</v>
      </c>
      <c r="B22" s="361"/>
      <c r="C22" s="459">
        <f>+'[1](1) Consolidado 2Q Fil disc PY'!$C$21</f>
        <v>626.04968149454771</v>
      </c>
      <c r="D22" s="275"/>
      <c r="E22" s="459">
        <f>+'[1](1) Consolidado 2Q Fil disc PY'!$F$21</f>
        <v>678.10920261235151</v>
      </c>
      <c r="F22" s="275"/>
      <c r="G22" s="275">
        <f>+C22/E22-1</f>
        <v>-7.6771589173616039E-2</v>
      </c>
      <c r="H22" s="275"/>
      <c r="J22" s="459">
        <f>+'[1](2) Consolidado YTD Fil disc PY'!$D$22</f>
        <v>1214.1334387204106</v>
      </c>
      <c r="K22" s="275"/>
      <c r="L22" s="459">
        <f>+'[1](2) Consolidado YTD Fil disc PY'!$F$22</f>
        <v>1307.383328198435</v>
      </c>
      <c r="M22" s="275"/>
      <c r="N22" s="275">
        <f>+J22/L22-1</f>
        <v>-7.1325591711898451E-2</v>
      </c>
      <c r="O22" s="275"/>
    </row>
    <row r="23" spans="1:15" s="3" customFormat="1" ht="15" customHeight="1" x14ac:dyDescent="0.2">
      <c r="A23" s="495" t="s">
        <v>37</v>
      </c>
      <c r="B23" s="361"/>
      <c r="C23" s="488">
        <f>+'[1](1) Consolidado 2Q Fil disc PY'!$C$22</f>
        <v>1475.2251462486306</v>
      </c>
      <c r="D23" s="490"/>
      <c r="E23" s="488">
        <f>+'[1](1) Consolidado 2Q Fil disc PY'!$F$22</f>
        <v>1157.4653600182248</v>
      </c>
      <c r="F23" s="490"/>
      <c r="G23" s="727">
        <f>+C23/E23-1</f>
        <v>0.27453070926062306</v>
      </c>
      <c r="H23" s="490"/>
      <c r="J23" s="488">
        <f>+'[1](2) Consolidado YTD Fil disc PY'!$D$23</f>
        <v>2749.3005921516451</v>
      </c>
      <c r="K23" s="490"/>
      <c r="L23" s="488">
        <f>+'[1](2) Consolidado YTD Fil disc PY'!$F$23</f>
        <v>2340.5561696187933</v>
      </c>
      <c r="M23" s="490"/>
      <c r="N23" s="490">
        <f>+J23/L23-1</f>
        <v>0.17463559637597759</v>
      </c>
      <c r="O23" s="490"/>
    </row>
    <row r="24" spans="1:15" s="3" customFormat="1" ht="15" customHeight="1" x14ac:dyDescent="0.2">
      <c r="A24" s="496" t="s">
        <v>38</v>
      </c>
      <c r="B24" s="63"/>
      <c r="C24" s="492">
        <f>+'[1](1) Consolidado 2Q Fil disc PY'!$C$23</f>
        <v>-55.29380525554523</v>
      </c>
      <c r="D24" s="483"/>
      <c r="E24" s="492">
        <f>+'[1](1) Consolidado 2Q Fil disc PY'!$F$23</f>
        <v>-177.18967705042272</v>
      </c>
      <c r="F24" s="483"/>
      <c r="G24" s="479">
        <f>+C24/E24-1</f>
        <v>-0.68794003027721351</v>
      </c>
      <c r="H24" s="483"/>
      <c r="J24" s="492">
        <f>+'[1](2) Consolidado YTD Fil disc PY'!$D$24</f>
        <v>1.1548193728939999</v>
      </c>
      <c r="K24" s="483"/>
      <c r="L24" s="492">
        <f>+'[1](2) Consolidado YTD Fil disc PY'!$F$24</f>
        <v>-204.12142516816911</v>
      </c>
      <c r="M24" s="483"/>
      <c r="N24" s="483" t="s">
        <v>77</v>
      </c>
      <c r="O24" s="483"/>
    </row>
    <row r="25" spans="1:15" s="3" customFormat="1" ht="22.5" x14ac:dyDescent="0.2">
      <c r="A25" s="496" t="s">
        <v>169</v>
      </c>
      <c r="B25" s="63"/>
      <c r="C25" s="492">
        <f>+'[1](1) Consolidado 2Q Fil disc PY'!$C$24</f>
        <v>-76.889494437528057</v>
      </c>
      <c r="D25" s="481"/>
      <c r="E25" s="492">
        <f>+'[1](1) Consolidado 2Q Fil disc PY'!$F$24</f>
        <v>-34.083416090203862</v>
      </c>
      <c r="F25" s="483"/>
      <c r="G25" s="483">
        <f>+C25/E25-1</f>
        <v>1.2559210096204931</v>
      </c>
      <c r="H25" s="481"/>
      <c r="J25" s="492">
        <f>+'[1](2) Consolidado YTD Fil disc PY'!$D$25</f>
        <v>-154.39846414180172</v>
      </c>
      <c r="K25" s="481"/>
      <c r="L25" s="492">
        <f>+'[1](2) Consolidado YTD Fil disc PY'!$F$25</f>
        <v>-42.011512522829797</v>
      </c>
      <c r="M25" s="483"/>
      <c r="N25" s="483">
        <f>+J25/L25-1</f>
        <v>2.67514652222766</v>
      </c>
      <c r="O25" s="481"/>
    </row>
    <row r="26" spans="1:15" s="48" customFormat="1" ht="15" customHeight="1" thickBot="1" x14ac:dyDescent="0.25">
      <c r="A26" s="497" t="s">
        <v>124</v>
      </c>
      <c r="B26" s="361"/>
      <c r="C26" s="342">
        <f>+'[1](1) Consolidado 2Q Fil disc PY'!$C$25</f>
        <v>-153.55435119548309</v>
      </c>
      <c r="D26" s="466"/>
      <c r="E26" s="342">
        <f>+'[1](1) Consolidado 2Q Fil disc PY'!$F$25</f>
        <v>-61.113011188856809</v>
      </c>
      <c r="F26" s="275"/>
      <c r="G26" s="275">
        <f>'[1](1) Consolidado 2Q Fil disc PY'!$I$25</f>
        <v>1.5126294418868662</v>
      </c>
      <c r="H26" s="275"/>
      <c r="J26" s="342">
        <f>+'[1](2) Consolidado YTD Fil disc PY'!$D$26</f>
        <v>-288.2892584924677</v>
      </c>
      <c r="K26" s="466"/>
      <c r="L26" s="342">
        <f>+'[1](2) Consolidado YTD Fil disc PY'!$F$26</f>
        <v>-14.703309186847598</v>
      </c>
      <c r="M26" s="275"/>
      <c r="N26" s="275">
        <f>'[1](2) Consolidado YTD Fil disc PY'!$H$26</f>
        <v>18.607100335640645</v>
      </c>
      <c r="O26" s="275"/>
    </row>
    <row r="27" spans="1:15" s="3" customFormat="1" ht="15" customHeight="1" thickBot="1" x14ac:dyDescent="0.25">
      <c r="A27" s="274" t="s">
        <v>125</v>
      </c>
      <c r="B27" s="41"/>
      <c r="C27" s="463">
        <f>+'[1](1) Consolidado 2Q Fil disc PY'!$C$26</f>
        <v>1189.487495360074</v>
      </c>
      <c r="D27" s="250"/>
      <c r="E27" s="463">
        <f>+'[1](1) Consolidado 2Q Fil disc PY'!$F$26</f>
        <v>885.079255688741</v>
      </c>
      <c r="F27" s="465"/>
      <c r="G27" s="461">
        <f>+C27/E27-1</f>
        <v>0.34393331186420362</v>
      </c>
      <c r="H27" s="461"/>
      <c r="J27" s="463">
        <f>+'[1](2) Consolidado YTD Fil disc PY'!$D$27</f>
        <v>2307.7676888902702</v>
      </c>
      <c r="K27" s="250"/>
      <c r="L27" s="463">
        <f>+'[1](2) Consolidado YTD Fil disc PY'!$F$27</f>
        <v>2079.7199227409474</v>
      </c>
      <c r="M27" s="465"/>
      <c r="N27" s="461">
        <f>+J27/L27-1</f>
        <v>0.10965311417932155</v>
      </c>
      <c r="O27" s="461"/>
    </row>
    <row r="28" spans="1:15" s="3" customFormat="1" ht="15" customHeight="1" x14ac:dyDescent="0.2">
      <c r="A28" s="498" t="s">
        <v>126</v>
      </c>
      <c r="B28" s="63"/>
      <c r="C28" s="488">
        <f>+'[1](1) Consolidado 2Q Fil disc PY'!$C$27</f>
        <v>8532.0742593535906</v>
      </c>
      <c r="D28" s="490"/>
      <c r="E28" s="488">
        <f>+'[1](1) Consolidado 2Q Fil disc PY'!$F$27</f>
        <v>8752.4835757260771</v>
      </c>
      <c r="F28" s="490"/>
      <c r="G28" s="490">
        <f>+C28/E28-1</f>
        <v>-2.5182488429200123E-2</v>
      </c>
      <c r="H28" s="490"/>
      <c r="J28" s="488">
        <f>+'[1](2) Consolidado YTD Fil disc PY'!$D$28</f>
        <v>16683.523310066765</v>
      </c>
      <c r="K28" s="490"/>
      <c r="L28" s="488">
        <f>+'[1](2) Consolidado YTD Fil disc PY'!$F$28</f>
        <v>16269.256011304833</v>
      </c>
      <c r="M28" s="490"/>
      <c r="N28" s="490">
        <f>+J28/L28-1</f>
        <v>2.5463198715053315E-2</v>
      </c>
      <c r="O28" s="490"/>
    </row>
    <row r="29" spans="1:15" s="3" customFormat="1" ht="15" customHeight="1" x14ac:dyDescent="0.2">
      <c r="A29" s="499" t="s">
        <v>127</v>
      </c>
      <c r="B29" s="63"/>
      <c r="C29" s="492">
        <f>+'[1](1) Consolidado 2Q Fil disc PY'!$C$28</f>
        <v>3028.9689104602699</v>
      </c>
      <c r="D29" s="481"/>
      <c r="E29" s="492">
        <f>+'[1](1) Consolidado 2Q Fil disc PY'!$F$28</f>
        <v>3043.6348692639895</v>
      </c>
      <c r="F29" s="483"/>
      <c r="G29" s="483">
        <f>+C29/E29-1</f>
        <v>-4.8185670862899155E-3</v>
      </c>
      <c r="H29" s="481"/>
      <c r="J29" s="492">
        <f>+'[1](2) Consolidado YTD Fil disc PY'!$D$29</f>
        <v>5690.7610215095219</v>
      </c>
      <c r="K29" s="481"/>
      <c r="L29" s="492">
        <f>+'[1](2) Consolidado YTD Fil disc PY'!$F$29</f>
        <v>5328.6720379484714</v>
      </c>
      <c r="M29" s="483"/>
      <c r="N29" s="483">
        <f>+J29/L29-1</f>
        <v>6.7951073172154652E-2</v>
      </c>
      <c r="O29" s="481"/>
    </row>
    <row r="30" spans="1:15" s="3" customFormat="1" ht="15" customHeight="1" thickBot="1" x14ac:dyDescent="0.25">
      <c r="A30" s="274" t="s">
        <v>128</v>
      </c>
      <c r="B30" s="42"/>
      <c r="C30" s="459">
        <f>+'[1](1) Consolidado 2Q Fil disc PY'!$C$29</f>
        <v>0</v>
      </c>
      <c r="D30" s="275"/>
      <c r="E30" s="459">
        <f>+'[1](1) Consolidado 2Q Fil disc PY'!$F$29</f>
        <v>0</v>
      </c>
      <c r="F30" s="275"/>
      <c r="G30" s="275" t="s">
        <v>77</v>
      </c>
      <c r="H30" s="275"/>
      <c r="J30" s="459">
        <f>+'[1](2) Consolidado YTD Fil disc PY'!$D$30</f>
        <v>0</v>
      </c>
      <c r="K30" s="275"/>
      <c r="L30" s="459">
        <f>+'[1](2) Consolidado YTD Fil disc PY'!$F$30</f>
        <v>0</v>
      </c>
      <c r="M30" s="275"/>
      <c r="N30" s="275" t="s">
        <v>77</v>
      </c>
      <c r="O30" s="275"/>
    </row>
    <row r="31" spans="1:15" s="3" customFormat="1" ht="14.25" customHeight="1" thickBot="1" x14ac:dyDescent="0.25">
      <c r="A31" s="468" t="s">
        <v>129</v>
      </c>
      <c r="B31" s="16"/>
      <c r="C31" s="459">
        <f>+'[1](1) Consolidado 2Q Fil disc PY'!$C$30</f>
        <v>5503.1053488933212</v>
      </c>
      <c r="D31" s="475"/>
      <c r="E31" s="459">
        <f>+'[1](1) Consolidado 2Q Fil disc PY'!$F$30</f>
        <v>5708.8487064620886</v>
      </c>
      <c r="F31" s="472"/>
      <c r="G31" s="472">
        <f>+C31/E31-1</f>
        <v>-3.6039378191241589E-2</v>
      </c>
      <c r="H31" s="471"/>
      <c r="J31" s="459">
        <f>+'[1](2) Consolidado YTD Fil disc PY'!$D$31</f>
        <v>10992.76228855724</v>
      </c>
      <c r="K31" s="475"/>
      <c r="L31" s="459">
        <f>+'[1](2) Consolidado YTD Fil disc PY'!$F$31</f>
        <v>10940.583973356361</v>
      </c>
      <c r="M31" s="472"/>
      <c r="N31" s="472">
        <f>+J31/L31-1</f>
        <v>4.7692440666740055E-3</v>
      </c>
      <c r="O31" s="471"/>
    </row>
    <row r="32" spans="1:15" s="3" customFormat="1" ht="19.5" customHeight="1" thickBot="1" x14ac:dyDescent="0.25">
      <c r="A32" s="503" t="s">
        <v>130</v>
      </c>
      <c r="B32" s="42"/>
      <c r="C32" s="485">
        <f>+'[1](1) Consolidado 2Q Fil disc PY'!$C$31</f>
        <v>5312.2911485548093</v>
      </c>
      <c r="D32" s="486">
        <f>+C32/$C$12</f>
        <v>7.2854332604980657E-2</v>
      </c>
      <c r="E32" s="485">
        <f>+'[1](1) Consolidado 2Q Fil disc PY'!$F$31</f>
        <v>5607.9956707938336</v>
      </c>
      <c r="F32" s="461">
        <f>+E32/$E$12</f>
        <v>8.0741931097668765E-2</v>
      </c>
      <c r="G32" s="461">
        <f>+C32/E32-1</f>
        <v>-5.2729092459724791E-2</v>
      </c>
      <c r="H32" s="690">
        <f>+'[1](1) Consolidado 2Q Fil disc PY'!$K$31</f>
        <v>-8.1259635130379149E-2</v>
      </c>
      <c r="J32" s="485">
        <f>+'[1](2) Consolidado YTD Fil disc PY'!$D$32</f>
        <v>10449.772822655608</v>
      </c>
      <c r="K32" s="486">
        <f>J32/$J$12</f>
        <v>7.3227670714137438E-2</v>
      </c>
      <c r="L32" s="485">
        <f>+'[1](2) Consolidado YTD Fil disc PY'!$F$32</f>
        <v>10598.375426933862</v>
      </c>
      <c r="M32" s="461">
        <f>+L32/$L$12</f>
        <v>7.9278678258412907E-2</v>
      </c>
      <c r="N32" s="461">
        <f>+J32/L32-1</f>
        <v>-1.4021262532426193E-2</v>
      </c>
      <c r="O32" s="690">
        <f>+'[1](2) Consolidado YTD Fil disc PY'!$J$32</f>
        <v>-5.8710939221999991E-2</v>
      </c>
    </row>
    <row r="33" spans="1:15" s="3" customFormat="1" ht="15" customHeight="1" thickBot="1" x14ac:dyDescent="0.25">
      <c r="A33" s="469" t="s">
        <v>131</v>
      </c>
      <c r="B33" s="362"/>
      <c r="C33" s="473">
        <f>+'[1](1) Consolidado 2Q Fil disc PY'!$C$32</f>
        <v>190.8142003385114</v>
      </c>
      <c r="D33" s="455">
        <f>+C33/$C$12</f>
        <v>2.6168824012963252E-3</v>
      </c>
      <c r="E33" s="473">
        <f>+'[1](1) Consolidado 2Q Fil disc PY'!$F$32</f>
        <v>100.8530356682555</v>
      </c>
      <c r="F33" s="472">
        <f>+E33/$E$12</f>
        <v>1.4520462095442975E-3</v>
      </c>
      <c r="G33" s="472">
        <f>'[1](1) Consolidado 2Q Fil disc PY'!$I$32</f>
        <v>0.89200254681646696</v>
      </c>
      <c r="H33" s="471"/>
      <c r="J33" s="473">
        <f>+'[1](2) Consolidado YTD Fil disc PY'!$D$33</f>
        <v>542.98946590163212</v>
      </c>
      <c r="K33" s="455">
        <f>J33/$J$12</f>
        <v>3.8050448067238813E-3</v>
      </c>
      <c r="L33" s="473">
        <f>+'[1](2) Consolidado YTD Fil disc PY'!$F$33</f>
        <v>342.20854642249827</v>
      </c>
      <c r="M33" s="472">
        <f>+L33/$L$12</f>
        <v>2.5598113065671171E-3</v>
      </c>
      <c r="N33" s="472">
        <f>+J33/L33-1</f>
        <v>0.58672093838137296</v>
      </c>
      <c r="O33" s="471"/>
    </row>
    <row r="34" spans="1:15" s="3" customFormat="1" ht="12.95" customHeight="1" x14ac:dyDescent="0.2">
      <c r="A34" s="276"/>
      <c r="B34" s="9"/>
      <c r="C34" s="17"/>
      <c r="D34" s="18"/>
      <c r="E34" s="17"/>
      <c r="F34" s="19"/>
      <c r="G34" s="277"/>
      <c r="H34" s="277"/>
      <c r="J34" s="17"/>
      <c r="K34" s="18"/>
      <c r="L34" s="17"/>
      <c r="M34" s="19"/>
      <c r="N34" s="277"/>
      <c r="O34" s="277"/>
    </row>
    <row r="35" spans="1:15" s="3" customFormat="1" ht="30.95" customHeight="1" x14ac:dyDescent="0.2">
      <c r="A35" s="593" t="s">
        <v>229</v>
      </c>
      <c r="C35" s="456">
        <f>C6</f>
        <v>2025</v>
      </c>
      <c r="D35" s="543" t="str">
        <f>D6</f>
        <v>% of Rev.</v>
      </c>
      <c r="E35" s="456">
        <f>E6</f>
        <v>2024</v>
      </c>
      <c r="F35" s="543" t="str">
        <f>D35</f>
        <v>% of Rev.</v>
      </c>
      <c r="G35" s="457" t="s">
        <v>157</v>
      </c>
      <c r="H35" s="457" t="s">
        <v>215</v>
      </c>
      <c r="J35" s="456">
        <f>J6</f>
        <v>2025</v>
      </c>
      <c r="K35" s="543" t="str">
        <f>K6</f>
        <v>% of Rev.</v>
      </c>
      <c r="L35" s="456">
        <f>L6</f>
        <v>2024</v>
      </c>
      <c r="M35" s="543" t="str">
        <f>K35</f>
        <v>% of Rev.</v>
      </c>
      <c r="N35" s="457" t="s">
        <v>157</v>
      </c>
      <c r="O35" s="457" t="s">
        <v>215</v>
      </c>
    </row>
    <row r="36" spans="1:15" s="3" customFormat="1" ht="15" customHeight="1" thickBot="1" x14ac:dyDescent="0.25">
      <c r="A36" s="504" t="s">
        <v>173</v>
      </c>
      <c r="B36" s="13"/>
      <c r="C36" s="539">
        <f>+'[1](1) Consolidado 2Q Fil disc PY'!$C$35</f>
        <v>9766.512454497326</v>
      </c>
      <c r="D36" s="466">
        <f>+C36/C$12</f>
        <v>0.13394084150380281</v>
      </c>
      <c r="E36" s="539">
        <f>+'[1](1) Consolidado 2Q Fil disc PY'!$F$35</f>
        <v>9745.9818018430906</v>
      </c>
      <c r="F36" s="466">
        <f>+E36/$E$12</f>
        <v>0.1403191866252205</v>
      </c>
      <c r="G36" s="466">
        <f>C36/E36-1</f>
        <v>2.1065761327763166E-3</v>
      </c>
      <c r="H36" s="466">
        <f>+'[1](1) Consolidado 2Q Fil disc PY'!$K$17</f>
        <v>-2.5770603696731897E-2</v>
      </c>
      <c r="J36" s="539">
        <f>+'[1](2) Consolidado YTD Fil disc PY'!$D$36</f>
        <v>18985.794112408381</v>
      </c>
      <c r="K36" s="466">
        <f>+J36/J$12</f>
        <v>0.13304456499720688</v>
      </c>
      <c r="L36" s="539">
        <f>+'[1](2) Consolidado YTD Fil disc PY'!$F$36</f>
        <v>18380.234069364655</v>
      </c>
      <c r="M36" s="466">
        <f>+L36/$L$12</f>
        <v>0.13748905887937962</v>
      </c>
      <c r="N36" s="689">
        <f>+'[1](2) Consolidado YTD Fil disc PY'!$H$36</f>
        <v>3.294626394628164E-2</v>
      </c>
      <c r="O36" s="466">
        <f>+'[1](2) Consolidado YTD Fil disc PY'!$J$18</f>
        <v>6.9074499866077499E-3</v>
      </c>
    </row>
    <row r="37" spans="1:15" s="3" customFormat="1" ht="15" customHeight="1" x14ac:dyDescent="0.2">
      <c r="A37" s="513" t="s">
        <v>4</v>
      </c>
      <c r="B37" s="48"/>
      <c r="C37" s="540">
        <f>+'[1](1) Consolidado 2Q Fil disc PY'!$C$36</f>
        <v>3159.8207756866364</v>
      </c>
      <c r="D37" s="514"/>
      <c r="E37" s="540">
        <f>+'[1](1) Consolidado 2Q Fil disc PY'!$F$36</f>
        <v>2656.7022118637328</v>
      </c>
      <c r="F37" s="512"/>
      <c r="G37" s="516">
        <f>C37/E37-1</f>
        <v>0.18937710127096063</v>
      </c>
      <c r="H37" s="517"/>
      <c r="J37" s="540">
        <f>+'[1](2) Consolidado YTD Fil disc PY'!$D$37</f>
        <v>6258.6331521145976</v>
      </c>
      <c r="K37" s="514"/>
      <c r="L37" s="540">
        <f>+'[1](2) Consolidado YTD Fil disc PY'!$F$37</f>
        <v>5219.4070903975353</v>
      </c>
      <c r="M37" s="512"/>
      <c r="N37" s="516">
        <f>+'[1](2) Consolidado YTD Fil disc PY'!$H$37</f>
        <v>0.19910806796982561</v>
      </c>
      <c r="O37" s="517"/>
    </row>
    <row r="38" spans="1:15" s="3" customFormat="1" ht="15" customHeight="1" thickBot="1" x14ac:dyDescent="0.25">
      <c r="A38" s="139" t="s">
        <v>132</v>
      </c>
      <c r="B38" s="9"/>
      <c r="C38" s="541">
        <f>+'[1](1) Consolidado 2Q Fil disc PY'!$C$37</f>
        <v>461.35799194545365</v>
      </c>
      <c r="D38" s="466"/>
      <c r="E38" s="541">
        <f>+'[1](1) Consolidado 2Q Fil disc PY'!$F$37</f>
        <v>1519.4116217392721</v>
      </c>
      <c r="F38" s="515"/>
      <c r="G38" s="466">
        <f>C38/E38-1</f>
        <v>-0.69635746801953724</v>
      </c>
      <c r="H38" s="459"/>
      <c r="J38" s="541">
        <f>+'[1](2) Consolidado YTD Fil disc PY'!$D$38</f>
        <v>1339.3894230687233</v>
      </c>
      <c r="K38" s="466"/>
      <c r="L38" s="541">
        <f>+'[1](2) Consolidado YTD Fil disc PY'!$F$38</f>
        <v>2349.2238519012944</v>
      </c>
      <c r="M38" s="515"/>
      <c r="N38" s="466">
        <f>+'[1](2) Consolidado YTD Fil disc PY'!$H$38</f>
        <v>-0.42985875016349895</v>
      </c>
      <c r="O38" s="459"/>
    </row>
    <row r="39" spans="1:15" s="48" customFormat="1" ht="15" customHeight="1" thickBot="1" x14ac:dyDescent="0.25">
      <c r="A39" s="511" t="s">
        <v>230</v>
      </c>
      <c r="B39" s="9"/>
      <c r="C39" s="473">
        <f>+'[1](1) Consolidado 2Q Fil disc PY'!$C$38</f>
        <v>13387.691222129417</v>
      </c>
      <c r="D39" s="466">
        <f>+C39/$C$12</f>
        <v>0.18360275855270802</v>
      </c>
      <c r="E39" s="473">
        <f>+'[1](1) Consolidado 2Q Fil disc PY'!$F$38</f>
        <v>13922.095635446098</v>
      </c>
      <c r="F39" s="466">
        <f>+E39/$E$12</f>
        <v>0.20044539128062908</v>
      </c>
      <c r="G39" s="466">
        <f>C39/E39-1</f>
        <v>-3.8385342789635124E-2</v>
      </c>
      <c r="H39" s="542">
        <f>+'[1](1) Consolidado 2Q Fil disc PY'!$K$38</f>
        <v>-6.2711654666985028E-2</v>
      </c>
      <c r="J39" s="473">
        <f>+'[1](2) Consolidado YTD Fil disc PY'!$D$39</f>
        <v>26583.816687591701</v>
      </c>
      <c r="K39" s="466">
        <f>+J39/$J$12</f>
        <v>0.18628835360932258</v>
      </c>
      <c r="L39" s="473">
        <f>+'[1](2) Consolidado YTD Fil disc PY'!$F$39</f>
        <v>25948.865011663482</v>
      </c>
      <c r="M39" s="466">
        <f>+L39/$L$12</f>
        <v>0.19410443936555358</v>
      </c>
      <c r="N39" s="466">
        <f>+'[1](2) Consolidado YTD Fil disc PY'!$H$39</f>
        <v>2.4469342903545854E-2</v>
      </c>
      <c r="O39" s="542">
        <f>+'[1](2) Consolidado YTD Fil disc PY'!$J$39</f>
        <v>1.2693626052016738E-2</v>
      </c>
    </row>
    <row r="40" spans="1:15" s="3" customFormat="1" ht="15" customHeight="1" thickBot="1" x14ac:dyDescent="0.25">
      <c r="A40" s="505" t="s">
        <v>222</v>
      </c>
      <c r="B40" s="510"/>
      <c r="C40" s="540">
        <f>+'[1](1) Consolidado 2Q Fil disc PY'!$C$39</f>
        <v>5404.4612974427428</v>
      </c>
      <c r="D40" s="507"/>
      <c r="E40" s="540">
        <f>+'[1](1) Consolidado 2Q Fil disc PY'!$F$39</f>
        <v>5512</v>
      </c>
      <c r="F40" s="508"/>
      <c r="G40" s="591">
        <f>C40/E40-1</f>
        <v>-1.9509924266556067E-2</v>
      </c>
      <c r="H40" s="509"/>
      <c r="J40" s="680">
        <f>+'[1](2) Consolidado YTD Fil disc PY'!$D$40</f>
        <v>9632.0000573183224</v>
      </c>
      <c r="K40" s="681"/>
      <c r="L40" s="680">
        <f>+'[1](2) Consolidado YTD Fil disc PY'!$F$40</f>
        <v>8693</v>
      </c>
      <c r="M40" s="682"/>
      <c r="N40" s="683">
        <f>J40/L40-1</f>
        <v>0.1080179520669875</v>
      </c>
      <c r="O40" s="684"/>
    </row>
    <row r="41" spans="1:15" s="3" customFormat="1" ht="12.6" customHeight="1" x14ac:dyDescent="0.2">
      <c r="A41" s="506"/>
      <c r="B41" s="48"/>
      <c r="C41" s="506"/>
      <c r="D41" s="506"/>
      <c r="E41" s="506"/>
      <c r="F41" s="506"/>
      <c r="G41" s="48"/>
      <c r="H41" s="506"/>
      <c r="J41" s="48"/>
      <c r="K41" s="48"/>
      <c r="L41" s="48"/>
      <c r="M41" s="48"/>
      <c r="N41" s="48"/>
      <c r="O41" s="48"/>
    </row>
    <row r="42" spans="1:15" s="3" customFormat="1" ht="11.25" x14ac:dyDescent="0.2">
      <c r="A42" s="15"/>
      <c r="B42" s="16"/>
      <c r="C42" s="137"/>
      <c r="D42" s="93"/>
      <c r="E42" s="137"/>
      <c r="F42" s="93"/>
      <c r="G42" s="138"/>
      <c r="H42" s="49"/>
    </row>
    <row r="43" spans="1:15" s="1" customFormat="1" ht="18" customHeight="1" x14ac:dyDescent="0.2">
      <c r="A43" s="750" t="s">
        <v>46</v>
      </c>
      <c r="B43" s="750"/>
      <c r="C43" s="750"/>
      <c r="D43" s="750"/>
      <c r="E43" s="750"/>
      <c r="F43" s="750"/>
      <c r="G43" s="750"/>
      <c r="H43" s="750"/>
    </row>
    <row r="44" spans="1:15" s="3" customFormat="1" ht="12.75" customHeight="1" x14ac:dyDescent="0.2">
      <c r="A44" s="153" t="s">
        <v>47</v>
      </c>
    </row>
    <row r="45" spans="1:15" s="3" customFormat="1" ht="21.75" customHeight="1" x14ac:dyDescent="0.2">
      <c r="A45" s="750" t="s">
        <v>45</v>
      </c>
      <c r="B45" s="750"/>
      <c r="C45" s="750"/>
      <c r="D45" s="750"/>
      <c r="E45" s="750"/>
      <c r="F45" s="750"/>
      <c r="G45" s="750"/>
      <c r="H45" s="750"/>
    </row>
    <row r="46" spans="1:15" s="3" customFormat="1" ht="14.25" customHeight="1" x14ac:dyDescent="0.2">
      <c r="A46" s="749" t="s">
        <v>26</v>
      </c>
      <c r="B46" s="749"/>
      <c r="C46" s="749"/>
      <c r="D46" s="749"/>
      <c r="E46" s="749"/>
      <c r="F46" s="749"/>
      <c r="G46" s="749"/>
      <c r="H46" s="749"/>
      <c r="J46" s="50"/>
      <c r="K46" s="50"/>
      <c r="L46" s="50"/>
      <c r="M46" s="50"/>
      <c r="N46" s="50"/>
      <c r="O46" s="50"/>
    </row>
    <row r="47" spans="1:15" s="3" customFormat="1" ht="11.1" customHeight="1" x14ac:dyDescent="0.2">
      <c r="A47" s="749" t="s">
        <v>27</v>
      </c>
      <c r="B47" s="749"/>
      <c r="C47" s="749"/>
      <c r="D47" s="749"/>
      <c r="E47" s="749"/>
      <c r="F47" s="749"/>
      <c r="G47" s="749"/>
      <c r="H47" s="749"/>
    </row>
    <row r="48" spans="1:15" s="3" customFormat="1" ht="11.1" customHeight="1" x14ac:dyDescent="0.2">
      <c r="A48" s="751" t="s">
        <v>28</v>
      </c>
      <c r="B48" s="751"/>
      <c r="C48" s="751"/>
      <c r="D48" s="751"/>
      <c r="E48" s="751"/>
      <c r="F48" s="751"/>
      <c r="G48" s="751"/>
      <c r="H48" s="751"/>
    </row>
    <row r="49" spans="1:15" s="3" customFormat="1" ht="11.1" customHeight="1" x14ac:dyDescent="0.2">
      <c r="A49" s="748" t="s">
        <v>29</v>
      </c>
      <c r="B49" s="748"/>
      <c r="C49" s="748"/>
      <c r="D49" s="748"/>
      <c r="E49" s="748"/>
      <c r="F49" s="748"/>
      <c r="G49" s="748"/>
      <c r="H49" s="748"/>
      <c r="O49" s="675"/>
    </row>
    <row r="50" spans="1:15" s="3" customFormat="1" ht="11.1" customHeight="1" x14ac:dyDescent="0.2">
      <c r="A50" s="748" t="s">
        <v>30</v>
      </c>
      <c r="B50" s="748"/>
      <c r="C50" s="748"/>
      <c r="D50" s="748"/>
      <c r="E50" s="748"/>
      <c r="F50" s="748"/>
      <c r="G50" s="748"/>
      <c r="H50" s="748"/>
      <c r="J50" s="676"/>
      <c r="K50" s="676"/>
      <c r="L50" s="676"/>
      <c r="N50" s="676"/>
      <c r="O50" s="675"/>
    </row>
    <row r="51" spans="1:15" s="3" customFormat="1" ht="11.1" customHeight="1" x14ac:dyDescent="0.2">
      <c r="A51" s="748" t="s">
        <v>31</v>
      </c>
      <c r="B51" s="748"/>
      <c r="C51" s="748"/>
      <c r="D51" s="748"/>
      <c r="E51" s="748"/>
      <c r="F51" s="748"/>
      <c r="G51" s="748"/>
      <c r="H51" s="748"/>
      <c r="J51" s="676"/>
      <c r="K51" s="676"/>
      <c r="L51" s="676"/>
      <c r="N51" s="676"/>
      <c r="O51" s="675"/>
    </row>
    <row r="52" spans="1:15" s="51" customFormat="1" ht="15.75" customHeight="1" x14ac:dyDescent="0.2">
      <c r="A52" s="748" t="s">
        <v>32</v>
      </c>
      <c r="B52" s="748"/>
      <c r="C52" s="748"/>
      <c r="D52" s="748"/>
      <c r="E52" s="748"/>
      <c r="F52" s="748"/>
      <c r="G52" s="748"/>
      <c r="H52" s="748"/>
      <c r="J52" s="676"/>
      <c r="K52" s="676"/>
      <c r="L52" s="676"/>
      <c r="M52" s="676"/>
      <c r="N52" s="676"/>
      <c r="O52" s="677"/>
    </row>
    <row r="53" spans="1:15" s="51" customFormat="1" ht="15.75" customHeight="1" x14ac:dyDescent="0.2">
      <c r="A53" s="749" t="s">
        <v>16</v>
      </c>
      <c r="B53" s="749"/>
      <c r="C53" s="749"/>
      <c r="D53" s="749"/>
      <c r="E53" s="749"/>
      <c r="F53" s="749"/>
      <c r="G53" s="749"/>
      <c r="H53" s="749"/>
      <c r="J53" s="676"/>
      <c r="K53" s="676"/>
      <c r="L53" s="676"/>
      <c r="M53" s="676"/>
      <c r="N53" s="676"/>
      <c r="O53" s="677"/>
    </row>
    <row r="54" spans="1:15" s="51" customFormat="1" ht="15.75" customHeight="1" x14ac:dyDescent="0.2">
      <c r="B54" s="52"/>
      <c r="C54" s="53"/>
      <c r="D54" s="53"/>
      <c r="E54" s="53"/>
      <c r="F54" s="53"/>
      <c r="G54" s="53"/>
      <c r="H54" s="53"/>
      <c r="J54" s="52"/>
      <c r="K54" s="52"/>
      <c r="L54" s="52"/>
      <c r="M54" s="52"/>
      <c r="N54" s="52"/>
      <c r="O54" s="678"/>
    </row>
    <row r="55" spans="1:15" s="51" customFormat="1" ht="15.75" customHeight="1" x14ac:dyDescent="0.2">
      <c r="A55" s="54"/>
      <c r="B55" s="52"/>
      <c r="C55" s="53"/>
      <c r="D55" s="53"/>
      <c r="E55" s="53"/>
      <c r="F55" s="53"/>
      <c r="G55" s="53"/>
      <c r="H55" s="53"/>
      <c r="J55" s="52"/>
      <c r="K55" s="52"/>
      <c r="L55" s="52"/>
      <c r="M55" s="52"/>
      <c r="N55" s="52"/>
      <c r="O55" s="678"/>
    </row>
    <row r="56" spans="1:15" ht="18" x14ac:dyDescent="0.2">
      <c r="A56" s="54"/>
      <c r="B56" s="52"/>
      <c r="C56" s="53"/>
      <c r="D56" s="53"/>
      <c r="E56" s="53"/>
      <c r="F56" s="53"/>
      <c r="G56" s="53"/>
      <c r="H56" s="53"/>
      <c r="J56" s="52"/>
      <c r="K56" s="52"/>
      <c r="L56" s="52"/>
      <c r="M56" s="52"/>
      <c r="N56" s="52"/>
      <c r="O56" s="678"/>
    </row>
    <row r="57" spans="1:15" ht="16.5" x14ac:dyDescent="0.2">
      <c r="A57" s="55"/>
      <c r="B57" s="52"/>
      <c r="C57" s="53"/>
      <c r="D57" s="53"/>
      <c r="E57" s="53"/>
      <c r="F57" s="53"/>
      <c r="G57" s="53"/>
      <c r="H57" s="53"/>
      <c r="J57" s="52"/>
      <c r="K57" s="52"/>
      <c r="L57" s="52"/>
      <c r="M57" s="52"/>
      <c r="N57" s="52"/>
      <c r="O57" s="678"/>
    </row>
  </sheetData>
  <mergeCells count="15">
    <mergeCell ref="J5:O5"/>
    <mergeCell ref="A3:O3"/>
    <mergeCell ref="A1:O1"/>
    <mergeCell ref="A2:O2"/>
    <mergeCell ref="A43:H43"/>
    <mergeCell ref="C5:H5"/>
    <mergeCell ref="A51:H51"/>
    <mergeCell ref="A52:H52"/>
    <mergeCell ref="A53:H53"/>
    <mergeCell ref="A45:H45"/>
    <mergeCell ref="A46:H46"/>
    <mergeCell ref="A47:H47"/>
    <mergeCell ref="A48:H48"/>
    <mergeCell ref="A49:H49"/>
    <mergeCell ref="A50:H50"/>
  </mergeCells>
  <printOptions horizontalCentered="1"/>
  <pageMargins left="0.43307086614173229" right="0.31496062992125984" top="0.78740157480314965" bottom="0.23622047244094491" header="0" footer="0"/>
  <pageSetup scale="44" orientation="portrait" horizontalDpi="300" verticalDpi="300" r:id="rId1"/>
  <headerFooter alignWithMargins="0"/>
  <ignoredErrors>
    <ignoredError sqref="D40 D17 K17 N26 G26" formula="1"/>
  </ignoredErrors>
  <drawing r:id="rId2"/>
  <legacyDrawing r:id="rId3"/>
  <oleObjects>
    <mc:AlternateContent xmlns:mc="http://schemas.openxmlformats.org/markup-compatibility/2006">
      <mc:Choice Requires="x14">
        <oleObject progId="Word.Picture.8" shapeId="40961" r:id="rId4">
          <objectPr defaultSize="0" autoPict="0" r:id="rId5">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O29"/>
  <sheetViews>
    <sheetView showGridLines="0" zoomScale="109" zoomScaleNormal="103" zoomScaleSheetLayoutView="110" workbookViewId="0">
      <selection activeCell="F19" sqref="F19"/>
    </sheetView>
  </sheetViews>
  <sheetFormatPr baseColWidth="10" defaultColWidth="9.85546875" defaultRowHeight="11.25" x14ac:dyDescent="0.2"/>
  <cols>
    <col min="1" max="1" width="51.140625" style="1" customWidth="1"/>
    <col min="2" max="2" width="1.7109375" style="27" customWidth="1"/>
    <col min="3" max="7" width="8.7109375" style="27" customWidth="1"/>
    <col min="8" max="8" width="11.28515625" style="27" bestFit="1" customWidth="1"/>
    <col min="9" max="9" width="2.7109375" style="265" customWidth="1"/>
    <col min="10" max="14" width="8.7109375" style="265" customWidth="1"/>
    <col min="15" max="15" width="11.7109375" style="265" customWidth="1"/>
    <col min="16" max="16384" width="9.85546875" style="265"/>
  </cols>
  <sheetData>
    <row r="1" spans="1:15" s="42" customFormat="1" ht="15" customHeight="1" x14ac:dyDescent="0.2">
      <c r="A1" s="754" t="s">
        <v>105</v>
      </c>
      <c r="B1" s="754"/>
      <c r="C1" s="754"/>
      <c r="D1" s="754"/>
      <c r="E1" s="754"/>
      <c r="F1" s="754"/>
      <c r="G1" s="754"/>
      <c r="H1" s="754"/>
      <c r="I1" s="754"/>
      <c r="J1" s="754"/>
      <c r="K1" s="754"/>
      <c r="L1" s="754"/>
      <c r="M1" s="754"/>
      <c r="N1" s="754"/>
      <c r="O1" s="754"/>
    </row>
    <row r="2" spans="1:15" s="42" customFormat="1" ht="15" customHeight="1" thickBot="1" x14ac:dyDescent="0.25">
      <c r="A2" s="755" t="s">
        <v>108</v>
      </c>
      <c r="B2" s="755"/>
      <c r="C2" s="755"/>
      <c r="D2" s="755"/>
      <c r="E2" s="755"/>
      <c r="F2" s="755"/>
      <c r="G2" s="755"/>
      <c r="H2" s="755"/>
      <c r="I2" s="755"/>
      <c r="J2" s="755"/>
      <c r="K2" s="755"/>
      <c r="L2" s="755"/>
      <c r="M2" s="755"/>
      <c r="N2" s="755"/>
      <c r="O2" s="755"/>
    </row>
    <row r="3" spans="1:15" s="42" customFormat="1" ht="11.1" customHeight="1" x14ac:dyDescent="0.2">
      <c r="A3" s="753" t="s">
        <v>116</v>
      </c>
      <c r="B3" s="753"/>
      <c r="C3" s="753"/>
      <c r="D3" s="753"/>
      <c r="E3" s="753"/>
      <c r="F3" s="753"/>
      <c r="G3" s="753"/>
      <c r="H3" s="753"/>
      <c r="I3" s="753"/>
      <c r="J3" s="753"/>
      <c r="K3" s="753"/>
      <c r="L3" s="753"/>
      <c r="M3" s="753"/>
      <c r="N3" s="753"/>
      <c r="O3" s="753"/>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52" t="s">
        <v>249</v>
      </c>
      <c r="D5" s="752"/>
      <c r="E5" s="752"/>
      <c r="F5" s="752"/>
      <c r="G5" s="752"/>
      <c r="H5" s="752"/>
      <c r="J5" s="752" t="s">
        <v>251</v>
      </c>
      <c r="K5" s="752"/>
      <c r="L5" s="752"/>
      <c r="M5" s="752"/>
      <c r="N5" s="752"/>
      <c r="O5" s="752"/>
    </row>
    <row r="6" spans="1:15" s="249" customFormat="1" ht="30.75" customHeight="1" x14ac:dyDescent="0.2">
      <c r="A6" s="97"/>
      <c r="B6" s="69"/>
      <c r="C6" s="518">
        <v>2025</v>
      </c>
      <c r="D6" s="519" t="s">
        <v>107</v>
      </c>
      <c r="E6" s="518">
        <v>2024</v>
      </c>
      <c r="F6" s="519" t="s">
        <v>107</v>
      </c>
      <c r="G6" s="518" t="s">
        <v>157</v>
      </c>
      <c r="H6" s="518" t="s">
        <v>216</v>
      </c>
      <c r="J6" s="518">
        <v>2025</v>
      </c>
      <c r="K6" s="519" t="s">
        <v>107</v>
      </c>
      <c r="L6" s="518">
        <v>2024</v>
      </c>
      <c r="M6" s="519" t="s">
        <v>107</v>
      </c>
      <c r="N6" s="518" t="s">
        <v>157</v>
      </c>
      <c r="O6" s="518" t="s">
        <v>216</v>
      </c>
    </row>
    <row r="7" spans="1:15" s="42" customFormat="1" ht="15.75" customHeight="1" x14ac:dyDescent="0.2">
      <c r="A7" s="521" t="s">
        <v>141</v>
      </c>
      <c r="B7" s="63"/>
      <c r="C7" s="476">
        <f>+'[1](5) Division MX-CAM '!D6</f>
        <v>3279.8111590063759</v>
      </c>
      <c r="D7" s="476"/>
      <c r="E7" s="476">
        <f>+'[1](5) Division MX-CAM '!F6</f>
        <v>3565.3444966104707</v>
      </c>
      <c r="F7" s="476"/>
      <c r="G7" s="479">
        <f>+'[1](5) Division MX-CAM '!H6</f>
        <v>-8.0085763907400187E-2</v>
      </c>
      <c r="H7" s="479">
        <f>+'[1](5) Division MX-CAM '!I6</f>
        <v>-8.0085763907400298E-2</v>
      </c>
      <c r="J7" s="476">
        <f>+'[1](5) Division MX-CAM '!D25</f>
        <v>6182.8910553863425</v>
      </c>
      <c r="K7" s="476"/>
      <c r="L7" s="476">
        <f>+'[1](5) Division MX-CAM '!F25</f>
        <v>6584.4359146170036</v>
      </c>
      <c r="M7" s="476"/>
      <c r="N7" s="479">
        <f>+'[1](5) Division MX-CAM '!H25</f>
        <v>-6.0983942199096863E-2</v>
      </c>
      <c r="O7" s="479">
        <f>+'[1](5) Division MX-CAM '!I25</f>
        <v>-6.0983942199097085E-2</v>
      </c>
    </row>
    <row r="8" spans="1:15" s="42" customFormat="1" ht="15.75" customHeight="1" x14ac:dyDescent="0.2">
      <c r="A8" s="522" t="s">
        <v>142</v>
      </c>
      <c r="B8" s="63"/>
      <c r="C8" s="481">
        <f>+'[1](5) Division MX-CAM '!D7</f>
        <v>636.89976927767611</v>
      </c>
      <c r="D8" s="481"/>
      <c r="E8" s="481">
        <f>+'[1](5) Division MX-CAM '!F7</f>
        <v>695.589768115791</v>
      </c>
      <c r="F8" s="481"/>
      <c r="G8" s="483">
        <f>+'[1](5) Division MX-CAM '!H7</f>
        <v>-8.437444242041392E-2</v>
      </c>
      <c r="H8" s="483">
        <f>+'[1](5) Division MX-CAM '!I7</f>
        <v>-8.437444242041392E-2</v>
      </c>
      <c r="J8" s="481">
        <f>+'[1](5) Division MX-CAM '!D26</f>
        <v>1190.1740042301617</v>
      </c>
      <c r="K8" s="481"/>
      <c r="L8" s="481">
        <f>+'[1](5) Division MX-CAM '!F26</f>
        <v>1275.4322981633211</v>
      </c>
      <c r="M8" s="481"/>
      <c r="N8" s="483">
        <f>+'[1](5) Division MX-CAM '!H26</f>
        <v>-6.6846585315375129E-2</v>
      </c>
      <c r="O8" s="483">
        <f>+'[1](5) Division MX-CAM '!I26</f>
        <v>-6.6846585315374907E-2</v>
      </c>
    </row>
    <row r="9" spans="1:15" s="42" customFormat="1" ht="15.75" customHeight="1" thickBot="1" x14ac:dyDescent="0.25">
      <c r="A9" s="523" t="s">
        <v>76</v>
      </c>
      <c r="B9" s="63"/>
      <c r="C9" s="458">
        <f>+'[1](5) Division MX-CAM '!D8</f>
        <v>70.424766963425455</v>
      </c>
      <c r="D9" s="458"/>
      <c r="E9" s="458">
        <f>+'[1](5) Division MX-CAM '!F8</f>
        <v>64.480895505886622</v>
      </c>
      <c r="F9" s="524"/>
      <c r="G9" s="466">
        <f>+C9/E9-1</f>
        <v>9.21803490926425E-2</v>
      </c>
      <c r="H9" s="524"/>
      <c r="J9" s="458">
        <f>+'[1](5) Division MX-CAM '!D27</f>
        <v>70.730122181642926</v>
      </c>
      <c r="K9" s="458"/>
      <c r="L9" s="458">
        <f>+'[1](5) Division MX-CAM '!F27</f>
        <v>64.679385795283295</v>
      </c>
      <c r="M9" s="524"/>
      <c r="N9" s="466">
        <f>+J9/L9-1</f>
        <v>9.3549688389293228E-2</v>
      </c>
      <c r="O9" s="524"/>
    </row>
    <row r="10" spans="1:15" s="42" customFormat="1" ht="15.75" customHeight="1" x14ac:dyDescent="0.2">
      <c r="A10" s="278" t="s">
        <v>118</v>
      </c>
      <c r="B10" s="63"/>
      <c r="C10" s="488">
        <f>+'[1](5) Division MX-CAM '!D9</f>
        <v>45297.322890522657</v>
      </c>
      <c r="D10" s="489"/>
      <c r="E10" s="463">
        <f>+'[1](5) Division MX-CAM '!F9</f>
        <v>45077.924090178865</v>
      </c>
      <c r="F10" s="594"/>
      <c r="G10" s="489"/>
      <c r="H10" s="594"/>
      <c r="J10" s="488">
        <f>+'[1](5) Division MX-CAM '!D28</f>
        <v>84959.455808603176</v>
      </c>
      <c r="K10" s="489"/>
      <c r="L10" s="488">
        <f>+'[1](5) Division MX-CAM '!F28</f>
        <v>82922.177759121012</v>
      </c>
      <c r="M10" s="594"/>
      <c r="N10" s="489"/>
      <c r="O10" s="594"/>
    </row>
    <row r="11" spans="1:15" s="42" customFormat="1" ht="15.75" customHeight="1" thickBot="1" x14ac:dyDescent="0.25">
      <c r="A11" s="523" t="s">
        <v>119</v>
      </c>
      <c r="B11" s="63"/>
      <c r="C11" s="342">
        <f>+'[1](5) Division MX-CAM '!D10</f>
        <v>8.7006049029682</v>
      </c>
      <c r="D11" s="524"/>
      <c r="E11" s="595">
        <f>+'[1](5) Division MX-CAM '!F10</f>
        <v>-11.392947824553101</v>
      </c>
      <c r="F11" s="478"/>
      <c r="G11" s="524"/>
      <c r="H11" s="478"/>
      <c r="J11" s="342">
        <f>+'[1](5) Division MX-CAM '!D29</f>
        <v>15.6451454382228</v>
      </c>
      <c r="K11" s="524"/>
      <c r="L11" s="342">
        <f>+'[1](5) Division MX-CAM '!F29</f>
        <v>-11.414901004578899</v>
      </c>
      <c r="M11" s="478"/>
      <c r="N11" s="524"/>
      <c r="O11" s="478"/>
    </row>
    <row r="12" spans="1:15" s="42" customFormat="1" ht="15.75" customHeight="1" thickBot="1" x14ac:dyDescent="0.25">
      <c r="A12" s="525" t="s">
        <v>143</v>
      </c>
      <c r="B12" s="361"/>
      <c r="C12" s="467">
        <f>+'[1](5) Division MX-CAM '!D11</f>
        <v>45306.02349542563</v>
      </c>
      <c r="D12" s="358">
        <f t="shared" ref="D12:D20" si="0">+C12/$C$12</f>
        <v>1</v>
      </c>
      <c r="E12" s="360">
        <f>+'[1](5) Division MX-CAM '!F11</f>
        <v>45066.531142354317</v>
      </c>
      <c r="F12" s="358">
        <f t="shared" ref="F12:F20" si="1">+E12/$E$12</f>
        <v>1</v>
      </c>
      <c r="G12" s="358">
        <f>C12/E12-1</f>
        <v>5.3141954128843594E-3</v>
      </c>
      <c r="H12" s="358">
        <f>+'[1](5) Division MX-CAM '!I11</f>
        <v>-1.9253575485690066E-2</v>
      </c>
      <c r="J12" s="467">
        <f>+'[1](5) Division MX-CAM '!D30</f>
        <v>84975.100954041394</v>
      </c>
      <c r="K12" s="358">
        <f>J12/$J$12</f>
        <v>1</v>
      </c>
      <c r="L12" s="467">
        <f>+'[1](5) Division MX-CAM '!F30</f>
        <v>82910.762858116432</v>
      </c>
      <c r="M12" s="358">
        <f t="shared" ref="M12:M20" si="2">L12/$L$12</f>
        <v>1</v>
      </c>
      <c r="N12" s="358">
        <f>J12/L12-1</f>
        <v>2.4898312652817056E-2</v>
      </c>
      <c r="O12" s="358">
        <f>+'[1](5) Division MX-CAM '!I30</f>
        <v>-6.5604627873162569E-3</v>
      </c>
    </row>
    <row r="13" spans="1:15" s="42" customFormat="1" ht="15.75" customHeight="1" thickBot="1" x14ac:dyDescent="0.25">
      <c r="A13" s="278" t="s">
        <v>120</v>
      </c>
      <c r="B13" s="361"/>
      <c r="C13" s="470">
        <f>+'[1](5) Division MX-CAM '!D12</f>
        <v>23902.446677651253</v>
      </c>
      <c r="D13" s="275">
        <f t="shared" si="0"/>
        <v>0.52757767805564726</v>
      </c>
      <c r="E13" s="342">
        <f>+'[1](5) Division MX-CAM '!F12</f>
        <v>23119.023924103272</v>
      </c>
      <c r="F13" s="275">
        <f t="shared" si="1"/>
        <v>0.51299763567503887</v>
      </c>
      <c r="G13" s="275"/>
      <c r="H13" s="275"/>
      <c r="J13" s="470">
        <f>+'[1](5) Division MX-CAM '!D31</f>
        <v>44685.872965303941</v>
      </c>
      <c r="K13" s="275">
        <f t="shared" ref="K13:K20" si="3">J13/$J$12</f>
        <v>0.52587019566440063</v>
      </c>
      <c r="L13" s="470">
        <f>+'[1](5) Division MX-CAM '!F31</f>
        <v>43075.181449163079</v>
      </c>
      <c r="M13" s="275">
        <f t="shared" si="2"/>
        <v>0.51953666766854856</v>
      </c>
      <c r="N13" s="275"/>
      <c r="O13" s="275"/>
    </row>
    <row r="14" spans="1:15" s="42" customFormat="1" ht="15.75" customHeight="1" thickBot="1" x14ac:dyDescent="0.25">
      <c r="A14" s="525" t="s">
        <v>2</v>
      </c>
      <c r="B14" s="63"/>
      <c r="C14" s="342">
        <f>+'[1](5) Division MX-CAM '!D13</f>
        <v>21403.57681777437</v>
      </c>
      <c r="D14" s="486">
        <f t="shared" si="0"/>
        <v>0.47242232194435257</v>
      </c>
      <c r="E14" s="474">
        <f>+'[1](5) Division MX-CAM '!F13</f>
        <v>21947.507218251041</v>
      </c>
      <c r="F14" s="486">
        <f t="shared" si="1"/>
        <v>0.48700236432496108</v>
      </c>
      <c r="G14" s="486">
        <f>C14/E14-1</f>
        <v>-2.478324281057076E-2</v>
      </c>
      <c r="H14" s="486">
        <f>+'[1](5) Division MX-CAM '!I13</f>
        <v>-4.7509445471470735E-2</v>
      </c>
      <c r="J14" s="342">
        <f>+'[1](5) Division MX-CAM '!D32</f>
        <v>40289.227988737453</v>
      </c>
      <c r="K14" s="486">
        <f t="shared" si="3"/>
        <v>0.47412980433559943</v>
      </c>
      <c r="L14" s="342">
        <f>+'[1](5) Division MX-CAM '!F32</f>
        <v>39835.581408953352</v>
      </c>
      <c r="M14" s="486">
        <f t="shared" si="2"/>
        <v>0.48046333233145139</v>
      </c>
      <c r="N14" s="486">
        <f>J14/L14-1</f>
        <v>1.1387974362089714E-2</v>
      </c>
      <c r="O14" s="486">
        <f>+'[1](5) Division MX-CAM '!I32</f>
        <v>-1.8622697553053569E-2</v>
      </c>
    </row>
    <row r="15" spans="1:15" s="42" customFormat="1" ht="15.75" customHeight="1" x14ac:dyDescent="0.2">
      <c r="A15" s="520" t="s">
        <v>121</v>
      </c>
      <c r="B15" s="44"/>
      <c r="C15" s="488">
        <f>+'[1](5) Division MX-CAM '!D14</f>
        <v>14973.451883589571</v>
      </c>
      <c r="D15" s="479">
        <f t="shared" si="0"/>
        <v>0.3304958309815334</v>
      </c>
      <c r="E15" s="527">
        <f>+'[1](5) Division MX-CAM '!F14</f>
        <v>14240.622865579358</v>
      </c>
      <c r="F15" s="479">
        <f t="shared" si="1"/>
        <v>0.31599110259000546</v>
      </c>
      <c r="G15" s="479"/>
      <c r="H15" s="479"/>
      <c r="J15" s="488">
        <f>+'[1](5) Division MX-CAM '!D33</f>
        <v>28333.82221984287</v>
      </c>
      <c r="K15" s="479">
        <f t="shared" si="3"/>
        <v>0.33343675855315735</v>
      </c>
      <c r="L15" s="488">
        <f>+'[1](5) Division MX-CAM '!F33</f>
        <v>26354.440854803983</v>
      </c>
      <c r="M15" s="479">
        <f t="shared" si="2"/>
        <v>0.31786513531305727</v>
      </c>
      <c r="N15" s="479"/>
      <c r="O15" s="479"/>
    </row>
    <row r="16" spans="1:15" s="42" customFormat="1" ht="15.75" customHeight="1" x14ac:dyDescent="0.2">
      <c r="A16" s="526" t="s">
        <v>122</v>
      </c>
      <c r="C16" s="527">
        <f>+'[1](5) Division MX-CAM '!D15</f>
        <v>-319.69496313528975</v>
      </c>
      <c r="D16" s="479">
        <f t="shared" si="0"/>
        <v>-7.0563456792355232E-3</v>
      </c>
      <c r="E16" s="527">
        <f>+'[1](5) Division MX-CAM '!F15</f>
        <v>477.84464380191116</v>
      </c>
      <c r="F16" s="479">
        <f>'[1](5) Division MX-CAM '!$G$16</f>
        <v>-1.3675290080642404E-3</v>
      </c>
      <c r="G16" s="479"/>
      <c r="H16" s="479"/>
      <c r="J16" s="527">
        <f>+'[1](5) Division MX-CAM '!D34</f>
        <v>-163.36212843269502</v>
      </c>
      <c r="K16" s="479">
        <f t="shared" si="3"/>
        <v>-1.9224705425304417E-3</v>
      </c>
      <c r="L16" s="527">
        <f>+'[1](5) Division MX-CAM '!F34</f>
        <v>596.9451534462894</v>
      </c>
      <c r="M16" s="479">
        <f>'[1](5) Division MX-CAM '!$G$34</f>
        <v>7.1998511757494013E-3</v>
      </c>
      <c r="N16" s="479"/>
      <c r="O16" s="479"/>
    </row>
    <row r="17" spans="1:15" s="42" customFormat="1" ht="15.75" customHeight="1" thickBot="1" x14ac:dyDescent="0.25">
      <c r="A17" s="278" t="s">
        <v>140</v>
      </c>
      <c r="B17" s="63"/>
      <c r="C17" s="459">
        <f>+'[1](5) Division MX-CAM '!D16</f>
        <v>-79.368027569999995</v>
      </c>
      <c r="D17" s="466">
        <f>'[1](5) Division MX-CAM '!$E$16</f>
        <v>-1.7518206509122009E-3</v>
      </c>
      <c r="E17" s="342">
        <f>+'[1](5) Division MX-CAM '!F16</f>
        <v>-61.62978863</v>
      </c>
      <c r="F17" s="275">
        <f>'[1](5) Division MX-CAM '!$G$16</f>
        <v>-1.3675290080642404E-3</v>
      </c>
      <c r="G17" s="275"/>
      <c r="H17" s="275"/>
      <c r="J17" s="459">
        <f>+'[1](5) Division MX-CAM '!D35</f>
        <v>-110.11305444999999</v>
      </c>
      <c r="K17" s="466">
        <f>'[1](5) Division MX-CAM '!$E$35</f>
        <v>-1.2958272860370524E-3</v>
      </c>
      <c r="L17" s="459">
        <f>+'[1](5) Division MX-CAM '!F35</f>
        <v>-87.856068930000006</v>
      </c>
      <c r="M17" s="275">
        <f>'[1](5) Division MX-CAM '!$G$35</f>
        <v>-1.0596461291804344E-3</v>
      </c>
      <c r="N17" s="275"/>
      <c r="O17" s="275"/>
    </row>
    <row r="18" spans="1:15" s="42" customFormat="1" ht="15" customHeight="1" thickBot="1" x14ac:dyDescent="0.25">
      <c r="A18" s="528" t="s">
        <v>168</v>
      </c>
      <c r="B18" s="63"/>
      <c r="C18" s="342">
        <f>+'[1](5) Division MX-CAM '!D17</f>
        <v>6829.1879248900914</v>
      </c>
      <c r="D18" s="275">
        <f t="shared" si="0"/>
        <v>0.15073465729296695</v>
      </c>
      <c r="E18" s="474">
        <f>+'[1](5) Division MX-CAM '!F17</f>
        <v>7290.6694974997727</v>
      </c>
      <c r="F18" s="486">
        <f t="shared" si="1"/>
        <v>0.16177569723461305</v>
      </c>
      <c r="G18" s="486">
        <f>+'[1](5) Division MX-CAM '!H17</f>
        <v>-6.3297557620454414E-2</v>
      </c>
      <c r="H18" s="486">
        <f>+'[1](5) Division MX-CAM '!I17</f>
        <v>-8.5553707004486723E-2</v>
      </c>
      <c r="I18" s="3"/>
      <c r="J18" s="342">
        <f>+'[1](5) Division MX-CAM '!D36</f>
        <v>12228.880951777288</v>
      </c>
      <c r="K18" s="275">
        <f t="shared" si="3"/>
        <v>0.14391134361100968</v>
      </c>
      <c r="L18" s="342">
        <f>+'[1](5) Division MX-CAM '!F36</f>
        <v>12972.051469633088</v>
      </c>
      <c r="M18" s="486">
        <f t="shared" si="2"/>
        <v>0.15645799197182525</v>
      </c>
      <c r="N18" s="486">
        <f>+'[1](5) Division MX-CAM '!H36</f>
        <v>-5.7290130215372992E-2</v>
      </c>
      <c r="O18" s="486">
        <f>+'[1](5) Division MX-CAM '!I36</f>
        <v>-8.7839821427936671E-2</v>
      </c>
    </row>
    <row r="19" spans="1:15" s="42" customFormat="1" ht="14.25" customHeight="1" thickBot="1" x14ac:dyDescent="0.25">
      <c r="A19" s="529" t="s">
        <v>177</v>
      </c>
      <c r="B19" s="63"/>
      <c r="C19" s="474">
        <f>+'[1](5) Division MX-CAM '!D18</f>
        <v>2096.487879946802</v>
      </c>
      <c r="D19" s="486">
        <f t="shared" si="0"/>
        <v>4.6273932651769274E-2</v>
      </c>
      <c r="E19" s="342">
        <f>+'[1](5) Division MX-CAM '!F18</f>
        <v>2591.4885183909805</v>
      </c>
      <c r="F19" s="275">
        <f t="shared" si="1"/>
        <v>5.7503616380082424E-2</v>
      </c>
      <c r="G19" s="486"/>
      <c r="H19" s="275"/>
      <c r="I19" s="3"/>
      <c r="J19" s="474">
        <f>+'[1](5) Division MX-CAM '!D37</f>
        <v>4604.9793131210899</v>
      </c>
      <c r="K19" s="486">
        <f t="shared" si="3"/>
        <v>5.4192101702964533E-2</v>
      </c>
      <c r="L19" s="474">
        <f>+'[1](5) Division MX-CAM '!F37</f>
        <v>4653.7724315529094</v>
      </c>
      <c r="M19" s="275">
        <f t="shared" si="2"/>
        <v>5.612989521658146E-2</v>
      </c>
      <c r="N19" s="486"/>
      <c r="O19" s="275"/>
    </row>
    <row r="20" spans="1:15" s="42" customFormat="1" ht="15.75" thickBot="1" x14ac:dyDescent="0.25">
      <c r="A20" s="530" t="s">
        <v>231</v>
      </c>
      <c r="B20" s="63"/>
      <c r="C20" s="531">
        <f>+'[1](5) Division MX-CAM '!D19</f>
        <v>8925.6758048368938</v>
      </c>
      <c r="D20" s="532">
        <f t="shared" si="0"/>
        <v>0.19700858994473625</v>
      </c>
      <c r="E20" s="531">
        <f>+'[1](5) Division MX-CAM '!F19</f>
        <v>9882.1580158907527</v>
      </c>
      <c r="F20" s="532">
        <f t="shared" si="1"/>
        <v>0.21927931361469546</v>
      </c>
      <c r="G20" s="532">
        <f>+'[1](5) Division MX-CAM '!H19</f>
        <v>-9.6788799522919189E-2</v>
      </c>
      <c r="H20" s="532">
        <f>+'[1](5) Division MX-CAM '!I19</f>
        <v>-0.11836274247876355</v>
      </c>
      <c r="I20" s="3"/>
      <c r="J20" s="531">
        <f>+'[1](5) Division MX-CAM '!D38</f>
        <v>16833.86026489838</v>
      </c>
      <c r="K20" s="532">
        <f t="shared" si="3"/>
        <v>0.19810344531397425</v>
      </c>
      <c r="L20" s="531">
        <f>+'[1](5) Division MX-CAM '!F38</f>
        <v>17625.823901185995</v>
      </c>
      <c r="M20" s="532">
        <f t="shared" si="2"/>
        <v>0.21258788718840668</v>
      </c>
      <c r="N20" s="532">
        <f>+'[1](5) Division MX-CAM '!H38</f>
        <v>-4.4932006624344267E-2</v>
      </c>
      <c r="O20" s="532">
        <f>+'[1](5) Division MX-CAM '!I38</f>
        <v>-7.567379307662514E-2</v>
      </c>
    </row>
    <row r="21" spans="1:15" s="42" customFormat="1" ht="6" customHeight="1" x14ac:dyDescent="0.2">
      <c r="A21" s="257"/>
      <c r="B21" s="506"/>
      <c r="C21" s="506"/>
      <c r="D21" s="48"/>
      <c r="E21" s="506"/>
      <c r="F21" s="506"/>
      <c r="G21" s="506"/>
      <c r="H21" s="506"/>
      <c r="I21" s="48"/>
    </row>
    <row r="22" spans="1:15" s="42" customFormat="1" ht="11.1" customHeight="1" x14ac:dyDescent="0.2">
      <c r="A22" s="108"/>
      <c r="B22" s="66"/>
      <c r="C22" s="66"/>
      <c r="D22" s="66"/>
      <c r="E22" s="66"/>
      <c r="F22" s="66"/>
      <c r="G22" s="66"/>
      <c r="H22" s="66"/>
    </row>
    <row r="23" spans="1:15" s="42" customFormat="1" ht="13.5" customHeight="1" x14ac:dyDescent="0.2">
      <c r="A23" s="258" t="s">
        <v>86</v>
      </c>
      <c r="B23" s="258"/>
      <c r="C23" s="258"/>
      <c r="D23" s="258"/>
      <c r="E23" s="258"/>
      <c r="F23" s="258"/>
      <c r="G23" s="258"/>
      <c r="H23" s="258"/>
    </row>
    <row r="24" spans="1:15" s="42" customFormat="1" ht="13.5" customHeight="1" x14ac:dyDescent="0.2">
      <c r="A24" s="260" t="s">
        <v>87</v>
      </c>
      <c r="B24" s="261"/>
      <c r="C24" s="261"/>
      <c r="D24" s="261"/>
      <c r="E24" s="261"/>
      <c r="F24" s="261"/>
      <c r="G24" s="261"/>
      <c r="H24" s="261"/>
    </row>
    <row r="25" spans="1:15" s="42" customFormat="1" ht="13.5" customHeight="1" x14ac:dyDescent="0.2">
      <c r="A25" s="260" t="s">
        <v>88</v>
      </c>
      <c r="B25" s="261"/>
      <c r="C25" s="261"/>
      <c r="D25" s="261"/>
      <c r="E25" s="261"/>
      <c r="F25" s="261"/>
      <c r="G25" s="261"/>
      <c r="H25" s="261"/>
    </row>
    <row r="26" spans="1:15" s="42" customFormat="1" ht="13.5" customHeight="1" x14ac:dyDescent="0.2">
      <c r="A26" s="262" t="s">
        <v>89</v>
      </c>
      <c r="B26" s="261"/>
      <c r="C26" s="261"/>
      <c r="D26" s="261"/>
      <c r="E26" s="261"/>
      <c r="F26" s="261"/>
      <c r="G26" s="261"/>
      <c r="H26" s="261"/>
    </row>
    <row r="27" spans="1:15" s="42" customFormat="1" ht="13.5" customHeight="1" x14ac:dyDescent="0.2">
      <c r="A27" s="262" t="s">
        <v>90</v>
      </c>
      <c r="B27" s="259"/>
      <c r="C27" s="259"/>
      <c r="D27" s="259"/>
      <c r="E27" s="259"/>
      <c r="F27" s="259"/>
      <c r="G27" s="259"/>
      <c r="H27" s="259"/>
    </row>
    <row r="28" spans="1:15" ht="16.149999999999999" customHeight="1" x14ac:dyDescent="0.2">
      <c r="A28" s="263" t="s">
        <v>91</v>
      </c>
      <c r="B28" s="264"/>
      <c r="C28" s="264"/>
      <c r="D28" s="264"/>
      <c r="E28" s="264"/>
      <c r="F28" s="264"/>
      <c r="G28" s="264"/>
      <c r="H28" s="264"/>
    </row>
    <row r="29" spans="1:15" ht="22.9" customHeight="1" x14ac:dyDescent="0.2">
      <c r="A29" s="756" t="s">
        <v>92</v>
      </c>
      <c r="B29" s="756"/>
      <c r="C29" s="756"/>
      <c r="D29" s="756"/>
      <c r="E29" s="756"/>
      <c r="F29" s="756"/>
      <c r="G29" s="756"/>
      <c r="H29" s="756"/>
    </row>
  </sheetData>
  <mergeCells count="6">
    <mergeCell ref="J5:O5"/>
    <mergeCell ref="A1:O1"/>
    <mergeCell ref="A2:O2"/>
    <mergeCell ref="A3:O3"/>
    <mergeCell ref="A29:H29"/>
    <mergeCell ref="C5:H5"/>
  </mergeCells>
  <printOptions horizontalCentered="1"/>
  <pageMargins left="0.43307086614173229" right="0.31496062992125984" top="0.78740157480314965" bottom="0.23622047244094491" header="0" footer="0"/>
  <pageSetup scale="44" orientation="portrait" horizontalDpi="300" verticalDpi="300" r:id="rId1"/>
  <headerFooter alignWithMargins="0"/>
  <ignoredErrors>
    <ignoredError sqref="D17 K1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31"/>
  <sheetViews>
    <sheetView showGridLines="0" zoomScale="115" workbookViewId="0">
      <selection activeCell="J25" sqref="J25"/>
    </sheetView>
  </sheetViews>
  <sheetFormatPr baseColWidth="10" defaultColWidth="9.85546875" defaultRowHeight="11.25" x14ac:dyDescent="0.2"/>
  <cols>
    <col min="1" max="1" width="51" style="1" customWidth="1"/>
    <col min="2" max="2" width="1.7109375" style="27" customWidth="1"/>
    <col min="3" max="7" width="8.7109375" style="27" customWidth="1"/>
    <col min="8" max="8" width="11.7109375" style="27" customWidth="1"/>
    <col min="9" max="9" width="2.7109375" style="265" customWidth="1"/>
    <col min="10" max="14" width="8.7109375" style="265" customWidth="1"/>
    <col min="15" max="15" width="11.7109375" style="265" customWidth="1"/>
    <col min="16" max="16384" width="9.85546875" style="265"/>
  </cols>
  <sheetData>
    <row r="1" spans="1:15" s="42" customFormat="1" ht="15" x14ac:dyDescent="0.2">
      <c r="A1" s="754" t="s">
        <v>106</v>
      </c>
      <c r="B1" s="754"/>
      <c r="C1" s="754"/>
      <c r="D1" s="754"/>
      <c r="E1" s="754"/>
      <c r="F1" s="754"/>
      <c r="G1" s="754"/>
      <c r="H1" s="754"/>
      <c r="I1" s="754"/>
      <c r="J1" s="754"/>
      <c r="K1" s="754"/>
      <c r="L1" s="754"/>
      <c r="M1" s="754"/>
      <c r="N1" s="754"/>
      <c r="O1" s="754"/>
    </row>
    <row r="2" spans="1:15" s="42" customFormat="1" ht="15" customHeight="1" x14ac:dyDescent="0.2">
      <c r="A2" s="757" t="s">
        <v>108</v>
      </c>
      <c r="B2" s="757"/>
      <c r="C2" s="757"/>
      <c r="D2" s="757"/>
      <c r="E2" s="757"/>
      <c r="F2" s="757"/>
      <c r="G2" s="757"/>
      <c r="H2" s="757"/>
      <c r="I2" s="757"/>
      <c r="J2" s="757"/>
      <c r="K2" s="757"/>
      <c r="L2" s="757"/>
      <c r="M2" s="757"/>
      <c r="N2" s="757"/>
      <c r="O2" s="757"/>
    </row>
    <row r="3" spans="1:15" s="42" customFormat="1" ht="11.1" customHeight="1" x14ac:dyDescent="0.2">
      <c r="A3" s="753" t="s">
        <v>116</v>
      </c>
      <c r="B3" s="753"/>
      <c r="C3" s="753"/>
      <c r="D3" s="753"/>
      <c r="E3" s="753"/>
      <c r="F3" s="753"/>
      <c r="G3" s="753"/>
      <c r="H3" s="753"/>
      <c r="I3" s="753"/>
      <c r="J3" s="753"/>
      <c r="K3" s="753"/>
      <c r="L3" s="753"/>
      <c r="M3" s="753"/>
      <c r="N3" s="753"/>
      <c r="O3" s="753"/>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52" t="str">
        <f>+'Division MX - CAM'!C5:H5</f>
        <v>For the Second Quarter of:</v>
      </c>
      <c r="D5" s="752"/>
      <c r="E5" s="752"/>
      <c r="F5" s="752"/>
      <c r="G5" s="752"/>
      <c r="H5" s="752"/>
      <c r="J5" s="752" t="str">
        <f>+'Division MX - CAM'!J5:O5</f>
        <v>For the First Six Months of:</v>
      </c>
      <c r="K5" s="752"/>
      <c r="L5" s="752"/>
      <c r="M5" s="752"/>
      <c r="N5" s="752"/>
      <c r="O5" s="752"/>
    </row>
    <row r="6" spans="1:15" s="249" customFormat="1" ht="30.75" customHeight="1" x14ac:dyDescent="0.2">
      <c r="A6" s="97"/>
      <c r="B6" s="69"/>
      <c r="C6" s="518">
        <f>+'Division MX - CAM'!C6</f>
        <v>2025</v>
      </c>
      <c r="D6" s="519" t="s">
        <v>107</v>
      </c>
      <c r="E6" s="518">
        <f>+'Division MX - CAM'!E6</f>
        <v>2024</v>
      </c>
      <c r="F6" s="519" t="s">
        <v>107</v>
      </c>
      <c r="G6" s="518" t="s">
        <v>157</v>
      </c>
      <c r="H6" s="518" t="s">
        <v>216</v>
      </c>
      <c r="J6" s="518">
        <f>+'Division MX - CAM'!J6</f>
        <v>2025</v>
      </c>
      <c r="K6" s="519" t="s">
        <v>107</v>
      </c>
      <c r="L6" s="518">
        <f>+'Division MX - CAM'!L6</f>
        <v>2024</v>
      </c>
      <c r="M6" s="519" t="s">
        <v>107</v>
      </c>
      <c r="N6" s="518" t="s">
        <v>157</v>
      </c>
      <c r="O6" s="518" t="s">
        <v>216</v>
      </c>
    </row>
    <row r="7" spans="1:15" s="42" customFormat="1" ht="15.75" customHeight="1" x14ac:dyDescent="0.2">
      <c r="A7" s="521" t="s">
        <v>141</v>
      </c>
      <c r="B7" s="63"/>
      <c r="C7" s="476">
        <f>+'[1](8) SA Reportado Division'!D7</f>
        <v>2852.0575431780003</v>
      </c>
      <c r="D7" s="476"/>
      <c r="E7" s="476">
        <f>+'[1](8) SA Reportado Division'!F7</f>
        <v>2807.4509911488153</v>
      </c>
      <c r="F7" s="476"/>
      <c r="G7" s="479">
        <f>+'[1](8) SA Reportado Division'!H7</f>
        <v>1.5888630708004614E-2</v>
      </c>
      <c r="H7" s="479">
        <f>+'[1](8) SA Reportado Division'!I7</f>
        <v>1.588863070800417E-2</v>
      </c>
      <c r="J7" s="476">
        <f>+'[1](8) SA Reportado Division'!D25</f>
        <v>5870.7742864290103</v>
      </c>
      <c r="K7" s="476"/>
      <c r="L7" s="476">
        <f>+'[1](8) SA Reportado Division'!F25</f>
        <v>5746.3628173723391</v>
      </c>
      <c r="M7" s="476"/>
      <c r="N7" s="479">
        <f>+'[1](8) SA Reportado Division'!H25</f>
        <v>2.1650472309293178E-2</v>
      </c>
      <c r="O7" s="479">
        <f>+'[1](8) SA Reportado Division'!I25</f>
        <v>2.1650472309293178E-2</v>
      </c>
    </row>
    <row r="8" spans="1:15" s="42" customFormat="1" ht="15.75" customHeight="1" x14ac:dyDescent="0.2">
      <c r="A8" s="522" t="s">
        <v>142</v>
      </c>
      <c r="B8" s="63"/>
      <c r="C8" s="481">
        <f>+'[1](8) SA Reportado Division'!D8</f>
        <v>398.39912301745255</v>
      </c>
      <c r="D8" s="481"/>
      <c r="E8" s="481">
        <f>+'[1](8) SA Reportado Division'!F8</f>
        <v>400.22014582337874</v>
      </c>
      <c r="F8" s="481"/>
      <c r="G8" s="483">
        <f>+'[1](8) SA Reportado Division'!H8</f>
        <v>-4.5500528270003837E-3</v>
      </c>
      <c r="H8" s="483">
        <f>+'[1](8) SA Reportado Division'!I8</f>
        <v>-4.5500528270006058E-3</v>
      </c>
      <c r="J8" s="481">
        <f>+'[1](8) SA Reportado Division'!D26</f>
        <v>831.60493271906989</v>
      </c>
      <c r="K8" s="481"/>
      <c r="L8" s="481">
        <f>+'[1](8) SA Reportado Division'!F26</f>
        <v>829.01030373639242</v>
      </c>
      <c r="M8" s="481"/>
      <c r="N8" s="483">
        <f>+'[1](8) SA Reportado Division'!H26</f>
        <v>3.1297909941327973E-3</v>
      </c>
      <c r="O8" s="483">
        <f>+'[1](8) SA Reportado Division'!I26</f>
        <v>3.1297909941327973E-3</v>
      </c>
    </row>
    <row r="9" spans="1:15" s="42" customFormat="1" ht="15.75" customHeight="1" thickBot="1" x14ac:dyDescent="0.25">
      <c r="A9" s="523" t="s">
        <v>76</v>
      </c>
      <c r="B9" s="63"/>
      <c r="C9" s="458">
        <f>+'[1](8) SA Reportado Division'!D9</f>
        <v>65.814331644644597</v>
      </c>
      <c r="D9" s="458"/>
      <c r="E9" s="458">
        <f>+'[1](8) SA Reportado Division'!F9</f>
        <v>57.394144211806406</v>
      </c>
      <c r="F9" s="524"/>
      <c r="G9" s="466">
        <f>+C9/E9-1</f>
        <v>0.14670812760557017</v>
      </c>
      <c r="H9" s="524"/>
      <c r="J9" s="458">
        <f>+'[1](8) SA Reportado Division'!D27</f>
        <v>65.633368632376616</v>
      </c>
      <c r="K9" s="458"/>
      <c r="L9" s="458">
        <f>+'[1](8) SA Reportado Division'!F27</f>
        <v>57.290523084811085</v>
      </c>
      <c r="M9" s="524"/>
      <c r="N9" s="466">
        <f>+J9/L9-1</f>
        <v>0.14562348357711885</v>
      </c>
      <c r="O9" s="524"/>
    </row>
    <row r="10" spans="1:15" s="42" customFormat="1" ht="15.75" customHeight="1" x14ac:dyDescent="0.2">
      <c r="A10" s="278" t="s">
        <v>118</v>
      </c>
      <c r="B10" s="63"/>
      <c r="C10" s="488">
        <f>+'[1](8) SA Reportado Division'!D10</f>
        <v>27554.27862172397</v>
      </c>
      <c r="D10" s="489"/>
      <c r="E10" s="488">
        <f>+'[1](8) SA Reportado Division'!F10</f>
        <v>24218.583813935933</v>
      </c>
      <c r="F10" s="489"/>
      <c r="G10" s="489"/>
      <c r="H10" s="489"/>
      <c r="J10" s="488">
        <f>+'[1](8) SA Reportado Division'!D28</f>
        <v>57596.497874987748</v>
      </c>
      <c r="K10" s="489"/>
      <c r="L10" s="488">
        <f>+'[1](8) SA Reportado Division'!F28</f>
        <v>50437.062756545245</v>
      </c>
      <c r="M10" s="489"/>
      <c r="N10" s="489"/>
      <c r="O10" s="489"/>
    </row>
    <row r="11" spans="1:15" s="42" customFormat="1" ht="15.75" customHeight="1" thickBot="1" x14ac:dyDescent="0.25">
      <c r="A11" s="523" t="s">
        <v>119</v>
      </c>
      <c r="B11" s="63"/>
      <c r="C11" s="342">
        <f>+'[1](8) SA Reportado Division'!D11</f>
        <v>56.310507088998783</v>
      </c>
      <c r="D11" s="524"/>
      <c r="E11" s="342">
        <f>+'[1](8) SA Reportado Division'!F11</f>
        <v>170.68817542048961</v>
      </c>
      <c r="F11" s="524"/>
      <c r="G11" s="524"/>
      <c r="H11" s="524"/>
      <c r="J11" s="342">
        <f>+'[1](8) SA Reportado Division'!D29</f>
        <v>130.91677397171921</v>
      </c>
      <c r="K11" s="524"/>
      <c r="L11" s="342">
        <f>+'[1](8) SA Reportado Division'!F29</f>
        <v>337.24154031681138</v>
      </c>
      <c r="M11" s="524"/>
      <c r="N11" s="524"/>
      <c r="O11" s="524"/>
    </row>
    <row r="12" spans="1:15" s="42" customFormat="1" ht="15.75" customHeight="1" thickBot="1" x14ac:dyDescent="0.25">
      <c r="A12" s="525" t="s">
        <v>143</v>
      </c>
      <c r="B12" s="361"/>
      <c r="C12" s="474">
        <f>+'[1](8) SA Reportado Division'!D12</f>
        <v>27610.589128812968</v>
      </c>
      <c r="D12" s="486">
        <f t="shared" ref="D12:D20" si="0">+C12/$C$12</f>
        <v>1</v>
      </c>
      <c r="E12" s="474">
        <f>+'[1](8) SA Reportado Division'!F12</f>
        <v>24389.271989356417</v>
      </c>
      <c r="F12" s="486">
        <f>+E12/$E$12</f>
        <v>1</v>
      </c>
      <c r="G12" s="486">
        <f>+'[1](8) SA Reportado Division'!H12</f>
        <v>0.13207926586994256</v>
      </c>
      <c r="H12" s="486">
        <f>+'[1](8) SA Reportado Division'!I12</f>
        <v>0.10283642110733737</v>
      </c>
      <c r="J12" s="474">
        <f>+'[1](8) SA Reportado Division'!D30</f>
        <v>57727.414648959471</v>
      </c>
      <c r="K12" s="486">
        <f t="shared" ref="K12:K20" si="1">J12/$J$12</f>
        <v>1</v>
      </c>
      <c r="L12" s="474">
        <f>+'[1](8) SA Reportado Division'!F30</f>
        <v>50774.304296862043</v>
      </c>
      <c r="M12" s="486">
        <f t="shared" ref="M12:M20" si="2">L12/$L$12</f>
        <v>1</v>
      </c>
      <c r="N12" s="486">
        <f>+'[1](8) SA Reportado Division'!H30</f>
        <v>0.13694151891170558</v>
      </c>
      <c r="O12" s="486">
        <f>+'[1](8) SA Reportado Division'!I30</f>
        <v>0.15747828779622086</v>
      </c>
    </row>
    <row r="13" spans="1:15" s="42" customFormat="1" ht="15.75" customHeight="1" thickBot="1" x14ac:dyDescent="0.25">
      <c r="A13" s="278" t="s">
        <v>120</v>
      </c>
      <c r="B13" s="361"/>
      <c r="C13" s="459">
        <f>+'[1](8) SA Reportado Division'!D13</f>
        <v>15972.078810288307</v>
      </c>
      <c r="D13" s="275">
        <f t="shared" si="0"/>
        <v>0.57847656693499094</v>
      </c>
      <c r="E13" s="459">
        <f>+'[1](8) SA Reportado Division'!F13</f>
        <v>14375.477030001342</v>
      </c>
      <c r="F13" s="275">
        <f t="shared" ref="F13:F20" si="3">+E13/$E$12</f>
        <v>0.58941804561755107</v>
      </c>
      <c r="G13" s="275"/>
      <c r="H13" s="275"/>
      <c r="J13" s="459">
        <f>+'[1](8) SA Reportado Division'!D31</f>
        <v>33300.708702448457</v>
      </c>
      <c r="K13" s="275">
        <f t="shared" si="1"/>
        <v>0.57686125223085316</v>
      </c>
      <c r="L13" s="459">
        <f>+'[1](8) SA Reportado Division'!F31</f>
        <v>30049.311514655972</v>
      </c>
      <c r="M13" s="275">
        <f t="shared" si="2"/>
        <v>0.591821235776402</v>
      </c>
      <c r="N13" s="275"/>
      <c r="O13" s="275"/>
    </row>
    <row r="14" spans="1:15" s="42" customFormat="1" ht="15.75" customHeight="1" thickBot="1" x14ac:dyDescent="0.25">
      <c r="A14" s="525" t="s">
        <v>2</v>
      </c>
      <c r="B14" s="63"/>
      <c r="C14" s="342">
        <f>+'[1](8) SA Reportado Division'!D14</f>
        <v>11638.510318524664</v>
      </c>
      <c r="D14" s="461">
        <f t="shared" si="0"/>
        <v>0.42152343306500922</v>
      </c>
      <c r="E14" s="342">
        <f>+'[1](8) SA Reportado Division'!F14</f>
        <v>10013.794959355077</v>
      </c>
      <c r="F14" s="461">
        <f t="shared" si="3"/>
        <v>0.41058195438244893</v>
      </c>
      <c r="G14" s="461">
        <f>+'[1](8) SA Reportado Division'!H14</f>
        <v>0.16224771585239495</v>
      </c>
      <c r="H14" s="461">
        <f>+'[1](8) SA Reportado Division'!I14</f>
        <v>0.13094627781961932</v>
      </c>
      <c r="J14" s="342">
        <f>+'[1](8) SA Reportado Division'!D32</f>
        <v>24426.705946511018</v>
      </c>
      <c r="K14" s="461">
        <f t="shared" si="1"/>
        <v>0.42313874776914689</v>
      </c>
      <c r="L14" s="342">
        <f>+'[1](8) SA Reportado Division'!F32</f>
        <v>20724.992782206078</v>
      </c>
      <c r="M14" s="461">
        <f t="shared" si="2"/>
        <v>0.40817876422359817</v>
      </c>
      <c r="N14" s="461">
        <f>+'[1](8) SA Reportado Division'!H32</f>
        <v>0.17861107133813481</v>
      </c>
      <c r="O14" s="461">
        <f>+'[1](8) SA Reportado Division'!I32</f>
        <v>0.19732117611930522</v>
      </c>
    </row>
    <row r="15" spans="1:15" s="42" customFormat="1" ht="15.75" customHeight="1" x14ac:dyDescent="0.2">
      <c r="A15" s="520" t="s">
        <v>121</v>
      </c>
      <c r="B15" s="44"/>
      <c r="C15" s="488">
        <f>+'[1](8) SA Reportado Division'!D15</f>
        <v>8705.2797727736142</v>
      </c>
      <c r="D15" s="490">
        <f t="shared" si="0"/>
        <v>0.3152877228428726</v>
      </c>
      <c r="E15" s="488">
        <f>+'[1](8) SA Reportado Division'!F15</f>
        <v>7379.956223474368</v>
      </c>
      <c r="F15" s="490">
        <f t="shared" si="3"/>
        <v>0.30259026291129199</v>
      </c>
      <c r="G15" s="490"/>
      <c r="H15" s="490"/>
      <c r="J15" s="488">
        <f>+'[1](8) SA Reportado Division'!D33</f>
        <v>17695.240216186452</v>
      </c>
      <c r="K15" s="490">
        <f t="shared" si="1"/>
        <v>0.30653096667833202</v>
      </c>
      <c r="L15" s="488">
        <f>+'[1](8) SA Reportado Division'!F33</f>
        <v>15083.482627883011</v>
      </c>
      <c r="M15" s="490">
        <f t="shared" si="2"/>
        <v>0.29706921319284729</v>
      </c>
      <c r="N15" s="490"/>
      <c r="O15" s="490"/>
    </row>
    <row r="16" spans="1:15" s="42" customFormat="1" ht="15.75" customHeight="1" x14ac:dyDescent="0.2">
      <c r="A16" s="526" t="s">
        <v>122</v>
      </c>
      <c r="C16" s="527">
        <f>+'[1](8) SA Reportado Division'!D16</f>
        <v>28.34392608685058</v>
      </c>
      <c r="D16" s="479">
        <f t="shared" si="0"/>
        <v>1.0265599895249008E-3</v>
      </c>
      <c r="E16" s="527">
        <f>+'[1](8) SA Reportado Division'!F16</f>
        <v>194.64806853950222</v>
      </c>
      <c r="F16" s="479">
        <f t="shared" si="3"/>
        <v>7.9808888360606862E-3</v>
      </c>
      <c r="G16" s="479"/>
      <c r="H16" s="479"/>
      <c r="J16" s="527">
        <f>+'[1](8) SA Reportado Division'!D34</f>
        <v>54.104936638588697</v>
      </c>
      <c r="K16" s="479">
        <f t="shared" si="1"/>
        <v>9.372485666922887E-4</v>
      </c>
      <c r="L16" s="527">
        <f>+'[1](8) SA Reportado Division'!F34</f>
        <v>266.97367179225631</v>
      </c>
      <c r="M16" s="479">
        <f t="shared" si="2"/>
        <v>5.2580468701519138E-3</v>
      </c>
      <c r="N16" s="479"/>
      <c r="O16" s="479"/>
    </row>
    <row r="17" spans="1:15" s="42" customFormat="1" ht="15.75" customHeight="1" thickBot="1" x14ac:dyDescent="0.25">
      <c r="A17" s="278" t="s">
        <v>140</v>
      </c>
      <c r="B17" s="63"/>
      <c r="C17" s="459">
        <f>+'[1](8) SA Reportado Division'!D17</f>
        <v>-32.4379099430368</v>
      </c>
      <c r="D17" s="466">
        <f>'[1](8) SA Reportado Division'!$E$17</f>
        <v>-1.1748358498148196E-3</v>
      </c>
      <c r="E17" s="459">
        <f>+'[1](8) SA Reportado Division'!F17</f>
        <v>-16.121637002113999</v>
      </c>
      <c r="F17" s="275">
        <f>'[1](8) SA Reportado Division'!$G$17</f>
        <v>-6.6101345743938358E-4</v>
      </c>
      <c r="G17" s="275"/>
      <c r="H17" s="275"/>
      <c r="J17" s="459">
        <f>+'[1](8) SA Reportado Division'!D35</f>
        <v>-79.552366945110691</v>
      </c>
      <c r="K17" s="466">
        <f>'[1](8) SA Reportado Division'!$E$35</f>
        <v>-1.3780691102982664E-3</v>
      </c>
      <c r="L17" s="459">
        <f>+'[1](8) SA Reportado Division'!F35</f>
        <v>-33.646117200758297</v>
      </c>
      <c r="M17" s="275">
        <f>'[1](8) SA Reportado Division'!$G$35</f>
        <v>-6.626603292098223E-4</v>
      </c>
      <c r="N17" s="275"/>
      <c r="O17" s="275"/>
    </row>
    <row r="18" spans="1:15" s="42" customFormat="1" ht="15.75" customHeight="1" thickBot="1" x14ac:dyDescent="0.25">
      <c r="A18" s="528" t="s">
        <v>167</v>
      </c>
      <c r="B18" s="63"/>
      <c r="C18" s="342">
        <f>+'[1](8) SA Reportado Division'!D18</f>
        <v>2937.3245296072359</v>
      </c>
      <c r="D18" s="275">
        <f t="shared" si="0"/>
        <v>0.10638398608242652</v>
      </c>
      <c r="E18" s="342">
        <f>+'[1](8) SA Reportado Division'!F18</f>
        <v>2455.3123043433206</v>
      </c>
      <c r="F18" s="486">
        <f t="shared" si="3"/>
        <v>0.10067181609253566</v>
      </c>
      <c r="G18" s="486">
        <f>+'[1](8) SA Reportado Division'!H18</f>
        <v>0.19631401855122887</v>
      </c>
      <c r="H18" s="486">
        <f>+'[1](8) SA Reportado Division'!I18</f>
        <v>0.14885247814445157</v>
      </c>
      <c r="J18" s="342">
        <f>+'[1](8) SA Reportado Division'!D36</f>
        <v>6756.9131606310921</v>
      </c>
      <c r="K18" s="275">
        <f t="shared" si="1"/>
        <v>0.11704860163442092</v>
      </c>
      <c r="L18" s="342">
        <f>+'[1](8) SA Reportado Division'!F36</f>
        <v>5408.1825997315691</v>
      </c>
      <c r="M18" s="486">
        <f t="shared" si="2"/>
        <v>0.1065141644898088</v>
      </c>
      <c r="N18" s="486">
        <f>+'[1](8) SA Reportado Division'!H36</f>
        <v>0.24938702346449371</v>
      </c>
      <c r="O18" s="486">
        <f>+'[1](8) SA Reportado Division'!I36</f>
        <v>0.24001802850364817</v>
      </c>
    </row>
    <row r="19" spans="1:15" s="251" customFormat="1" ht="14.25" customHeight="1" thickBot="1" x14ac:dyDescent="0.25">
      <c r="A19" s="529" t="s">
        <v>177</v>
      </c>
      <c r="B19" s="63"/>
      <c r="C19" s="474">
        <f>+'[1](8) SA Reportado Division'!D19</f>
        <v>1524.6908876852883</v>
      </c>
      <c r="D19" s="486">
        <f t="shared" si="0"/>
        <v>5.5221237061334583E-2</v>
      </c>
      <c r="E19" s="474">
        <f>+'[1](8) SA Reportado Division'!F19</f>
        <v>1584.6253152120244</v>
      </c>
      <c r="F19" s="275">
        <f t="shared" si="3"/>
        <v>6.4972226965346144E-2</v>
      </c>
      <c r="G19" s="486"/>
      <c r="H19" s="275"/>
      <c r="J19" s="474">
        <f>+'[1](8) SA Reportado Division'!D37</f>
        <v>2993.0432620622319</v>
      </c>
      <c r="K19" s="486">
        <f t="shared" si="1"/>
        <v>5.1847866048790409E-2</v>
      </c>
      <c r="L19" s="474">
        <f>+'[1](8) SA Reportado Division'!F37</f>
        <v>2914.8585107459203</v>
      </c>
      <c r="M19" s="275">
        <f t="shared" si="2"/>
        <v>5.7408142782294398E-2</v>
      </c>
      <c r="N19" s="486"/>
      <c r="O19" s="275"/>
    </row>
    <row r="20" spans="1:15" s="42" customFormat="1" ht="15.75" thickBot="1" x14ac:dyDescent="0.25">
      <c r="A20" s="530" t="s">
        <v>232</v>
      </c>
      <c r="B20" s="660"/>
      <c r="C20" s="531">
        <f>+'[1](8) SA Reportado Division'!D20</f>
        <v>4462.0154172925231</v>
      </c>
      <c r="D20" s="532">
        <f t="shared" si="0"/>
        <v>0.16160522314376108</v>
      </c>
      <c r="E20" s="531">
        <f>+'[1](8) SA Reportado Division'!F20</f>
        <v>4039.9376195553446</v>
      </c>
      <c r="F20" s="532">
        <f t="shared" si="3"/>
        <v>0.16564404305788177</v>
      </c>
      <c r="G20" s="532">
        <f>+'[1](8) SA Reportado Division'!H20</f>
        <v>0.10447631559806969</v>
      </c>
      <c r="H20" s="532">
        <f>+'[1](8) SA Reportado Division'!I20</f>
        <v>7.2741401074103207E-2</v>
      </c>
      <c r="J20" s="531">
        <f>+'[1](8) SA Reportado Division'!D38</f>
        <v>9749.9564226933235</v>
      </c>
      <c r="K20" s="532">
        <f t="shared" si="1"/>
        <v>0.16889646768321132</v>
      </c>
      <c r="L20" s="531">
        <f>+'[1](8) SA Reportado Division'!F38</f>
        <v>8323.0411104774903</v>
      </c>
      <c r="M20" s="532">
        <f t="shared" si="2"/>
        <v>0.16392230727210322</v>
      </c>
      <c r="N20" s="532">
        <f>+'[1](8) SA Reportado Division'!H38</f>
        <v>0.17144157925875869</v>
      </c>
      <c r="O20" s="532">
        <f>+'[1](8) SA Reportado Division'!I38</f>
        <v>0.21289726361964978</v>
      </c>
    </row>
    <row r="21" spans="1:15" s="42" customFormat="1" ht="11.1" customHeight="1" x14ac:dyDescent="0.2">
      <c r="A21" s="252"/>
      <c r="B21" s="41"/>
      <c r="C21" s="253"/>
      <c r="D21" s="254"/>
      <c r="E21" s="253"/>
      <c r="F21" s="255"/>
      <c r="G21" s="256"/>
      <c r="H21" s="256"/>
    </row>
    <row r="22" spans="1:15" s="42" customFormat="1" ht="6" customHeight="1" x14ac:dyDescent="0.2">
      <c r="A22" s="257"/>
      <c r="B22" s="48"/>
      <c r="C22" s="48"/>
      <c r="D22" s="48"/>
      <c r="E22" s="48"/>
      <c r="F22" s="48"/>
      <c r="G22" s="48"/>
      <c r="H22" s="48"/>
      <c r="I22" s="48"/>
    </row>
    <row r="23" spans="1:15" s="42" customFormat="1" ht="11.1" customHeight="1" x14ac:dyDescent="0.2">
      <c r="A23" s="108"/>
      <c r="B23" s="66"/>
      <c r="C23" s="66"/>
      <c r="D23" s="66"/>
      <c r="E23" s="66"/>
      <c r="F23" s="66"/>
      <c r="G23" s="66"/>
      <c r="H23" s="66"/>
    </row>
    <row r="24" spans="1:15" s="42" customFormat="1" ht="16.5" customHeight="1" x14ac:dyDescent="0.25">
      <c r="A24" s="266" t="s">
        <v>86</v>
      </c>
      <c r="B24" s="267"/>
      <c r="C24" s="267"/>
      <c r="D24" s="155"/>
      <c r="E24" s="267"/>
      <c r="F24" s="267"/>
      <c r="G24" s="155"/>
      <c r="H24" s="267"/>
    </row>
    <row r="25" spans="1:15" s="42" customFormat="1" ht="16.5" customHeight="1" x14ac:dyDescent="0.25">
      <c r="A25" s="266" t="s">
        <v>93</v>
      </c>
      <c r="B25" s="267"/>
      <c r="C25" s="267"/>
      <c r="D25" s="155"/>
      <c r="E25" s="267"/>
      <c r="F25" s="267"/>
      <c r="G25" s="155"/>
      <c r="H25" s="267"/>
    </row>
    <row r="26" spans="1:15" s="42" customFormat="1" ht="33.75" customHeight="1" x14ac:dyDescent="0.2">
      <c r="A26" s="759" t="s">
        <v>94</v>
      </c>
      <c r="B26" s="759"/>
      <c r="C26" s="759"/>
      <c r="D26" s="759"/>
      <c r="E26" s="759"/>
      <c r="F26" s="759"/>
      <c r="G26" s="759"/>
      <c r="H26" s="759"/>
    </row>
    <row r="27" spans="1:15" s="42" customFormat="1" ht="56.25" customHeight="1" x14ac:dyDescent="0.2">
      <c r="A27" s="759" t="s">
        <v>95</v>
      </c>
      <c r="B27" s="759"/>
      <c r="C27" s="759"/>
      <c r="D27" s="759"/>
      <c r="E27" s="759"/>
      <c r="F27" s="759"/>
      <c r="G27" s="759"/>
      <c r="H27" s="759"/>
    </row>
    <row r="28" spans="1:15" s="42" customFormat="1" ht="16.5" customHeight="1" x14ac:dyDescent="0.25">
      <c r="A28" s="268" t="s">
        <v>96</v>
      </c>
      <c r="B28" s="267"/>
      <c r="C28" s="267"/>
      <c r="D28" s="155"/>
      <c r="E28" s="267"/>
      <c r="F28" s="267"/>
      <c r="G28" s="155"/>
      <c r="H28" s="267"/>
    </row>
    <row r="29" spans="1:15" ht="16.5" customHeight="1" x14ac:dyDescent="0.25">
      <c r="A29" s="268" t="s">
        <v>97</v>
      </c>
      <c r="B29" s="267"/>
      <c r="C29" s="267"/>
      <c r="D29" s="155"/>
      <c r="E29" s="267"/>
      <c r="F29" s="267"/>
      <c r="G29" s="155"/>
      <c r="H29" s="267"/>
    </row>
    <row r="30" spans="1:15" ht="16.5" customHeight="1" x14ac:dyDescent="0.25">
      <c r="A30" s="269" t="s">
        <v>98</v>
      </c>
      <c r="B30" s="267"/>
      <c r="C30" s="267"/>
      <c r="D30" s="155"/>
      <c r="E30" s="267"/>
      <c r="F30" s="267"/>
      <c r="G30" s="155"/>
      <c r="H30" s="267"/>
    </row>
    <row r="31" spans="1:15" ht="31.5" customHeight="1" x14ac:dyDescent="0.2">
      <c r="A31" s="758" t="s">
        <v>99</v>
      </c>
      <c r="B31" s="758"/>
      <c r="C31" s="758"/>
      <c r="D31" s="758"/>
      <c r="E31" s="758"/>
      <c r="F31" s="758"/>
      <c r="G31" s="758"/>
      <c r="H31" s="758"/>
    </row>
  </sheetData>
  <mergeCells count="8">
    <mergeCell ref="J5:O5"/>
    <mergeCell ref="A1:O1"/>
    <mergeCell ref="A2:O2"/>
    <mergeCell ref="A3:O3"/>
    <mergeCell ref="A31:H31"/>
    <mergeCell ref="C5:H5"/>
    <mergeCell ref="A26:H26"/>
    <mergeCell ref="A27:H27"/>
  </mergeCells>
  <pageMargins left="0.7" right="0.7" top="0.75" bottom="0.75" header="0.3" footer="0.3"/>
  <pageSetup orientation="portrait" r:id="rId1"/>
  <ignoredErrors>
    <ignoredError sqref="D17 F17 K17 M1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R50"/>
  <sheetViews>
    <sheetView showGridLines="0" zoomScale="136" workbookViewId="0">
      <selection activeCell="L44" sqref="L44"/>
    </sheetView>
  </sheetViews>
  <sheetFormatPr baseColWidth="10" defaultColWidth="9.85546875" defaultRowHeight="11.1" customHeight="1" x14ac:dyDescent="0.2"/>
  <cols>
    <col min="1" max="1" width="25.7109375" style="178" customWidth="1"/>
    <col min="2" max="2" width="1.7109375" style="177" customWidth="1"/>
    <col min="3" max="4" width="10.7109375" style="175" customWidth="1"/>
    <col min="5" max="5" width="7.7109375" style="175" customWidth="1"/>
    <col min="6" max="6" width="1.7109375" style="175" customWidth="1"/>
    <col min="7" max="8" width="10.7109375" style="175" customWidth="1"/>
    <col min="9" max="9" width="7.7109375" style="175" customWidth="1"/>
    <col min="10" max="10" width="1.7109375" style="175" customWidth="1"/>
    <col min="11" max="11" width="13.42578125" style="177" customWidth="1"/>
    <col min="12" max="12" width="10.28515625" style="177" customWidth="1"/>
    <col min="13" max="14" width="11.28515625" style="177" customWidth="1"/>
    <col min="15" max="15" width="19" style="177" customWidth="1"/>
    <col min="16" max="16" width="13.5703125" style="166" customWidth="1"/>
    <col min="17" max="16384" width="9.85546875" style="166"/>
  </cols>
  <sheetData>
    <row r="1" spans="1:18" ht="11.1" customHeight="1" x14ac:dyDescent="0.2">
      <c r="A1" s="762" t="s">
        <v>101</v>
      </c>
      <c r="B1" s="762"/>
      <c r="C1" s="762"/>
      <c r="D1" s="762"/>
      <c r="E1" s="762"/>
      <c r="F1" s="762"/>
      <c r="G1" s="762"/>
      <c r="H1" s="762"/>
      <c r="I1" s="762"/>
      <c r="J1" s="762"/>
      <c r="K1" s="164"/>
      <c r="L1" s="164"/>
      <c r="M1" s="164"/>
      <c r="N1" s="165"/>
      <c r="O1" s="166"/>
      <c r="P1" s="167"/>
      <c r="Q1" s="167"/>
      <c r="R1" s="167"/>
    </row>
    <row r="2" spans="1:18" ht="11.1" customHeight="1" x14ac:dyDescent="0.2">
      <c r="A2" s="762" t="s">
        <v>109</v>
      </c>
      <c r="B2" s="762"/>
      <c r="C2" s="762"/>
      <c r="D2" s="762"/>
      <c r="E2" s="762"/>
      <c r="F2" s="762"/>
      <c r="G2" s="762"/>
      <c r="H2" s="762"/>
      <c r="I2" s="762"/>
      <c r="J2" s="762"/>
      <c r="K2" s="168"/>
      <c r="L2" s="168"/>
      <c r="M2" s="168"/>
      <c r="N2" s="169"/>
      <c r="O2" s="164"/>
      <c r="P2" s="170"/>
      <c r="Q2" s="170"/>
      <c r="R2" s="170"/>
    </row>
    <row r="3" spans="1:18" ht="11.1" customHeight="1" x14ac:dyDescent="0.2">
      <c r="A3" s="171"/>
      <c r="B3" s="172"/>
      <c r="C3" s="173"/>
      <c r="D3" s="173"/>
      <c r="E3" s="173"/>
      <c r="F3" s="173"/>
      <c r="G3" s="173"/>
      <c r="H3" s="173"/>
      <c r="I3" s="173"/>
      <c r="J3" s="173"/>
      <c r="K3" s="174"/>
      <c r="L3" s="174"/>
      <c r="M3" s="174"/>
      <c r="N3" s="174"/>
      <c r="O3" s="168"/>
    </row>
    <row r="4" spans="1:18" ht="15" customHeight="1" x14ac:dyDescent="0.2">
      <c r="A4" s="764" t="s">
        <v>217</v>
      </c>
      <c r="B4" s="764"/>
      <c r="C4" s="764"/>
      <c r="D4" s="764"/>
      <c r="E4" s="686"/>
      <c r="G4" s="176"/>
      <c r="H4" s="176"/>
      <c r="I4" s="176"/>
      <c r="J4" s="176"/>
    </row>
    <row r="5" spans="1:18" ht="15" customHeight="1" thickBot="1" x14ac:dyDescent="0.25">
      <c r="B5" s="175"/>
      <c r="C5" s="547" t="s">
        <v>117</v>
      </c>
      <c r="D5" s="547" t="s">
        <v>244</v>
      </c>
      <c r="E5" s="547" t="s">
        <v>220</v>
      </c>
      <c r="F5" s="179"/>
      <c r="G5" s="180"/>
      <c r="H5" s="181"/>
      <c r="I5" s="181"/>
      <c r="J5" s="181"/>
    </row>
    <row r="6" spans="1:18" ht="15" customHeight="1" x14ac:dyDescent="0.2">
      <c r="A6" s="558" t="str">
        <f>+'[1]Macroeconomics (2)'!B6</f>
        <v>Mexico</v>
      </c>
      <c r="B6" s="555"/>
      <c r="C6" s="561">
        <f>+'[1]Macroeconomics (2)'!D6</f>
        <v>4.5099946435831706E-2</v>
      </c>
      <c r="D6" s="561">
        <f>+'[1]Macroeconomics (2)'!E6</f>
        <v>1.4052425713278804E-2</v>
      </c>
      <c r="E6" s="561">
        <f>+'[1]Macroeconomics (2)'!F6</f>
        <v>1.6727083440441159E-2</v>
      </c>
      <c r="F6" s="185"/>
      <c r="G6" s="186"/>
      <c r="H6" s="187"/>
      <c r="I6" s="187"/>
      <c r="J6" s="187"/>
      <c r="K6" s="188"/>
      <c r="M6" s="189"/>
      <c r="N6" s="189"/>
      <c r="O6" s="189"/>
      <c r="P6" s="189"/>
      <c r="Q6" s="188"/>
      <c r="R6" s="188"/>
    </row>
    <row r="7" spans="1:18" ht="15" customHeight="1" x14ac:dyDescent="0.2">
      <c r="A7" s="559" t="str">
        <f>+'[1]Macroeconomics (2)'!B7</f>
        <v>Colombia</v>
      </c>
      <c r="B7" s="555"/>
      <c r="C7" s="560">
        <f>+'[1]Macroeconomics (2)'!D7</f>
        <v>5.0820761848648033E-2</v>
      </c>
      <c r="D7" s="560">
        <f>+'[1]Macroeconomics (2)'!E7</f>
        <v>1.5078972526280099E-2</v>
      </c>
      <c r="E7" s="560">
        <f>+'[1]Macroeconomics (2)'!F7</f>
        <v>3.844000000000003E-2</v>
      </c>
      <c r="F7" s="185"/>
      <c r="G7" s="186"/>
      <c r="H7" s="187"/>
      <c r="I7" s="187"/>
      <c r="J7" s="187"/>
      <c r="K7" s="188"/>
      <c r="M7" s="189"/>
      <c r="N7" s="189"/>
      <c r="O7" s="189"/>
      <c r="P7" s="189"/>
      <c r="Q7" s="189"/>
      <c r="R7" s="190"/>
    </row>
    <row r="8" spans="1:18" ht="15" customHeight="1" x14ac:dyDescent="0.2">
      <c r="A8" s="559" t="str">
        <f>+'[1]Macroeconomics (2)'!B8</f>
        <v>Brasil</v>
      </c>
      <c r="B8" s="555"/>
      <c r="C8" s="560">
        <f>+'[1]Macroeconomics (2)'!D8</f>
        <v>5.35276773003035E-2</v>
      </c>
      <c r="D8" s="560">
        <f>+'[1]Macroeconomics (2)'!E8</f>
        <v>1.1485892737467696E-2</v>
      </c>
      <c r="E8" s="560">
        <f>+'[1]Macroeconomics (2)'!F8</f>
        <v>2.9698707722098483E-2</v>
      </c>
      <c r="F8" s="185"/>
      <c r="G8" s="186"/>
      <c r="H8" s="187"/>
      <c r="I8" s="187"/>
      <c r="J8" s="187"/>
      <c r="K8" s="188"/>
      <c r="M8" s="189"/>
      <c r="N8" s="189"/>
      <c r="O8" s="189"/>
      <c r="P8" s="189"/>
      <c r="Q8" s="189"/>
      <c r="R8" s="190"/>
    </row>
    <row r="9" spans="1:18" ht="15" customHeight="1" x14ac:dyDescent="0.2">
      <c r="A9" s="559" t="str">
        <f>+'[1]Macroeconomics (2)'!B9</f>
        <v>Argentina</v>
      </c>
      <c r="B9" s="555"/>
      <c r="C9" s="560">
        <f>+'[1]Macroeconomics (2)'!D9</f>
        <v>0.396263846597114</v>
      </c>
      <c r="D9" s="560">
        <f>+'[1]Macroeconomics (2)'!E9</f>
        <v>7.6391577052317583E-2</v>
      </c>
      <c r="E9" s="560">
        <f>+'[1]Macroeconomics (2)'!F9</f>
        <v>0.15607899828465488</v>
      </c>
      <c r="F9" s="185"/>
      <c r="G9" s="186"/>
      <c r="H9" s="187"/>
      <c r="I9" s="187"/>
      <c r="J9" s="187"/>
      <c r="K9" s="188"/>
      <c r="M9" s="189"/>
      <c r="N9" s="189"/>
      <c r="O9" s="189"/>
      <c r="P9" s="189"/>
      <c r="Q9" s="189"/>
      <c r="R9" s="190"/>
    </row>
    <row r="10" spans="1:18" ht="15" customHeight="1" x14ac:dyDescent="0.2">
      <c r="A10" s="559" t="str">
        <f>+'[1]Macroeconomics (2)'!B10</f>
        <v>Costa Rica</v>
      </c>
      <c r="B10" s="556"/>
      <c r="C10" s="560">
        <f>+'[1]Macroeconomics (2)'!D10</f>
        <v>2.2339760830347721E-4</v>
      </c>
      <c r="D10" s="560">
        <f>+'[1]Macroeconomics (2)'!E10</f>
        <v>-1.2304327000055459E-2</v>
      </c>
      <c r="E10" s="560">
        <f>+'[1]Macroeconomics (2)'!F10</f>
        <v>-6.9630000000000525E-3</v>
      </c>
      <c r="F10" s="185"/>
      <c r="G10" s="186"/>
      <c r="H10" s="187"/>
      <c r="I10" s="187"/>
      <c r="J10" s="187"/>
      <c r="K10" s="188"/>
      <c r="M10" s="189"/>
      <c r="N10" s="189"/>
      <c r="O10" s="189"/>
      <c r="P10" s="189"/>
      <c r="Q10" s="189"/>
      <c r="R10" s="190"/>
    </row>
    <row r="11" spans="1:18" ht="15" customHeight="1" x14ac:dyDescent="0.2">
      <c r="A11" s="559" t="s">
        <v>115</v>
      </c>
      <c r="B11" s="556"/>
      <c r="C11" s="560">
        <f>+'[1]Macroeconomics (2)'!D11</f>
        <v>-4.9338349606605769E-3</v>
      </c>
      <c r="D11" s="560">
        <f>+'[1]Macroeconomics (2)'!E11</f>
        <v>8.5699929096461069E-4</v>
      </c>
      <c r="E11" s="560">
        <f>+'[1]Macroeconomics (2)'!F11</f>
        <v>7.8650000000000109E-3</v>
      </c>
      <c r="F11" s="185"/>
      <c r="G11" s="186"/>
      <c r="H11" s="187"/>
      <c r="I11" s="187"/>
      <c r="J11" s="187"/>
      <c r="K11" s="188"/>
      <c r="M11" s="189"/>
      <c r="N11" s="189"/>
      <c r="O11" s="189"/>
      <c r="P11" s="189"/>
      <c r="Q11" s="189"/>
      <c r="R11" s="190"/>
    </row>
    <row r="12" spans="1:18" ht="15" customHeight="1" x14ac:dyDescent="0.2">
      <c r="A12" s="559" t="str">
        <f>+'[1]Macroeconomics (2)'!B12</f>
        <v>Guatemala</v>
      </c>
      <c r="B12" s="556"/>
      <c r="C12" s="560">
        <f>+'[1]Macroeconomics (2)'!D12</f>
        <v>1.5085755156701408E-2</v>
      </c>
      <c r="D12" s="560">
        <f>+'[1]Macroeconomics (2)'!E12</f>
        <v>1.4680338713679797E-2</v>
      </c>
      <c r="E12" s="560">
        <f>+'[1]Macroeconomics (2)'!F12</f>
        <v>1.002600000000009E-2</v>
      </c>
      <c r="F12" s="185"/>
      <c r="G12" s="186"/>
      <c r="H12" s="187"/>
      <c r="I12" s="187"/>
      <c r="J12" s="187"/>
      <c r="K12" s="188"/>
      <c r="M12" s="189"/>
      <c r="N12" s="189"/>
      <c r="O12" s="189"/>
      <c r="P12" s="189"/>
      <c r="Q12" s="189"/>
      <c r="R12" s="190"/>
    </row>
    <row r="13" spans="1:18" ht="15" customHeight="1" x14ac:dyDescent="0.2">
      <c r="A13" s="559" t="str">
        <f>+'[1]Macroeconomics (2)'!B13</f>
        <v>Nicaragua</v>
      </c>
      <c r="B13" s="556"/>
      <c r="C13" s="560">
        <f>+'[1]Macroeconomics (2)'!D13</f>
        <v>1.124179928654323E-2</v>
      </c>
      <c r="D13" s="560">
        <f>+'[1]Macroeconomics (2)'!E13</f>
        <v>-1.0062769488339285E-5</v>
      </c>
      <c r="E13" s="560">
        <f>+'[1]Macroeconomics (2)'!F13</f>
        <v>1.2753808789321752E-2</v>
      </c>
      <c r="F13" s="185"/>
      <c r="G13" s="186"/>
      <c r="H13" s="187"/>
      <c r="I13" s="187"/>
      <c r="J13" s="187"/>
      <c r="K13" s="188"/>
      <c r="M13" s="189"/>
      <c r="N13" s="189"/>
      <c r="O13" s="189"/>
      <c r="P13" s="189"/>
      <c r="Q13" s="189"/>
      <c r="R13" s="190"/>
    </row>
    <row r="14" spans="1:18" ht="15" customHeight="1" thickBot="1" x14ac:dyDescent="0.25">
      <c r="A14" s="551" t="str">
        <f>+'[1]Macroeconomics (2)'!B14</f>
        <v>Uruguay</v>
      </c>
      <c r="B14" s="557"/>
      <c r="C14" s="552">
        <f>+'[1]Macroeconomics (2)'!D14</f>
        <v>5.1573647995873495E-2</v>
      </c>
      <c r="D14" s="552">
        <f>+'[1]Macroeconomics (2)'!E14</f>
        <v>9.147600110718912E-3</v>
      </c>
      <c r="E14" s="552">
        <f>+'[1]Macroeconomics (2)'!F14</f>
        <v>3.1403999999999987E-2</v>
      </c>
      <c r="F14" s="184"/>
      <c r="G14" s="186"/>
      <c r="H14" s="187"/>
      <c r="I14" s="187"/>
      <c r="J14" s="187"/>
      <c r="K14" s="188"/>
      <c r="M14" s="189"/>
      <c r="N14" s="189"/>
      <c r="O14" s="189"/>
      <c r="P14" s="189"/>
      <c r="Q14" s="189"/>
      <c r="R14" s="190"/>
    </row>
    <row r="15" spans="1:18" ht="9.9499999999999993" customHeight="1" x14ac:dyDescent="0.2"/>
    <row r="16" spans="1:18" ht="15" customHeight="1" x14ac:dyDescent="0.2">
      <c r="A16" s="191" t="s">
        <v>160</v>
      </c>
    </row>
    <row r="17" spans="1:9" ht="11.1" customHeight="1" x14ac:dyDescent="0.2">
      <c r="A17" s="191"/>
    </row>
    <row r="18" spans="1:9" ht="11.1" customHeight="1" x14ac:dyDescent="0.2">
      <c r="A18" s="192"/>
    </row>
    <row r="19" spans="1:9" ht="15" customHeight="1" thickBot="1" x14ac:dyDescent="0.25">
      <c r="A19" s="765" t="s">
        <v>218</v>
      </c>
      <c r="B19" s="765"/>
      <c r="C19" s="765"/>
      <c r="D19" s="765"/>
      <c r="E19" s="765"/>
      <c r="F19" s="688"/>
      <c r="G19" s="687"/>
      <c r="H19" s="687"/>
      <c r="I19" s="688"/>
    </row>
    <row r="20" spans="1:9" ht="25.5" customHeight="1" x14ac:dyDescent="0.2">
      <c r="C20" s="761" t="s">
        <v>110</v>
      </c>
      <c r="D20" s="761"/>
      <c r="E20" s="761"/>
      <c r="F20" s="279"/>
      <c r="G20" s="763" t="s">
        <v>223</v>
      </c>
      <c r="H20" s="763"/>
      <c r="I20" s="763"/>
    </row>
    <row r="21" spans="1:9" ht="15" customHeight="1" thickBot="1" x14ac:dyDescent="0.25">
      <c r="C21" s="547" t="s">
        <v>244</v>
      </c>
      <c r="D21" s="547" t="s">
        <v>252</v>
      </c>
      <c r="E21" s="567" t="s">
        <v>80</v>
      </c>
      <c r="F21" s="280"/>
      <c r="G21" s="547" t="s">
        <v>239</v>
      </c>
      <c r="H21" s="547" t="s">
        <v>233</v>
      </c>
      <c r="I21" s="567" t="s">
        <v>80</v>
      </c>
    </row>
    <row r="22" spans="1:9" ht="15" customHeight="1" x14ac:dyDescent="0.2">
      <c r="A22" s="558" t="str">
        <f>+'[1]Macroeconomics (2)'!B22</f>
        <v>México</v>
      </c>
      <c r="B22" s="555"/>
      <c r="C22" s="564">
        <f>+'[1]Macroeconomics (2)'!D22</f>
        <v>19.545307025089603</v>
      </c>
      <c r="D22" s="564">
        <f>+'[1]Macroeconomics (2)'!E22</f>
        <v>17.210579139784951</v>
      </c>
      <c r="E22" s="562">
        <f>+'[1]Macroeconomics (2)'!F22</f>
        <v>0.13565655556050182</v>
      </c>
      <c r="F22" s="187"/>
      <c r="G22" s="564">
        <f>+'[1]Macroeconomics (2)'!J22</f>
        <v>19.984427206861238</v>
      </c>
      <c r="H22" s="564">
        <f>+'[1]Macroeconomics (2)'!K22</f>
        <v>18.300063495859597</v>
      </c>
      <c r="I22" s="562">
        <f>+'[1]Macroeconomics (2)'!L22</f>
        <v>9.2041413483769041E-2</v>
      </c>
    </row>
    <row r="23" spans="1:9" ht="15" customHeight="1" x14ac:dyDescent="0.2">
      <c r="A23" s="559" t="str">
        <f>+'[1]Macroeconomics (2)'!B23</f>
        <v>Colombia</v>
      </c>
      <c r="B23" s="555"/>
      <c r="C23" s="698">
        <f>+'[1]Macroeconomics (2)'!D23</f>
        <v>4197.3516084730163</v>
      </c>
      <c r="D23" s="698">
        <f>+'[1]Macroeconomics (2)'!E23</f>
        <v>3928.5901370851388</v>
      </c>
      <c r="E23" s="563">
        <f>+'[1]Macroeconomics (2)'!F23</f>
        <v>6.8411685110854492E-2</v>
      </c>
      <c r="F23" s="187"/>
      <c r="G23" s="698">
        <f>+'[1]Macroeconomics (2)'!J23</f>
        <v>4192.9657288365088</v>
      </c>
      <c r="H23" s="698">
        <f>+'[1]Macroeconomics (2)'!K23</f>
        <v>4074.4356335251014</v>
      </c>
      <c r="I23" s="563">
        <f>+'[1]Macroeconomics (2)'!L23</f>
        <v>2.9091168930519551E-2</v>
      </c>
    </row>
    <row r="24" spans="1:9" ht="15" customHeight="1" x14ac:dyDescent="0.2">
      <c r="A24" s="559" t="str">
        <f>+'[1]Macroeconomics (2)'!B24</f>
        <v>Brasil</v>
      </c>
      <c r="B24" s="555"/>
      <c r="C24" s="565">
        <f>+'[1]Macroeconomics (2)'!D24</f>
        <v>5.6660385714285715</v>
      </c>
      <c r="D24" s="565">
        <f>+'[1]Macroeconomics (2)'!E24</f>
        <v>5.2170393578643584</v>
      </c>
      <c r="E24" s="563">
        <f>+'[1]Macroeconomics (2)'!F24</f>
        <v>8.6063988167422112E-2</v>
      </c>
      <c r="F24" s="187"/>
      <c r="G24" s="565">
        <f>+'[1]Macroeconomics (2)'!J24</f>
        <v>5.7553906613123722</v>
      </c>
      <c r="H24" s="565">
        <f>+'[1]Macroeconomics (2)'!K24</f>
        <v>5.3895384410631317</v>
      </c>
      <c r="I24" s="563">
        <f>+'[1]Macroeconomics (2)'!L24</f>
        <v>6.7881920548482633E-2</v>
      </c>
    </row>
    <row r="25" spans="1:9" ht="15" customHeight="1" x14ac:dyDescent="0.2">
      <c r="A25" s="559" t="str">
        <f>+'[1]Macroeconomics (2)'!B25</f>
        <v>Argentina</v>
      </c>
      <c r="B25" s="555"/>
      <c r="C25" s="565">
        <f>+'[1]Macroeconomics (2)'!D25</f>
        <v>1151.0429824561404</v>
      </c>
      <c r="D25" s="565">
        <f>+'[1]Macroeconomics (2)'!E25</f>
        <v>886.46769162210342</v>
      </c>
      <c r="E25" s="563">
        <f>+'[1]Macroeconomics (2)'!F25</f>
        <v>0.29846016198278336</v>
      </c>
      <c r="F25" s="187"/>
      <c r="G25" s="565">
        <f>+'[1]Macroeconomics (2)'!J25</f>
        <v>1104.02330099238</v>
      </c>
      <c r="H25" s="565">
        <f>+'[1]Macroeconomics (2)'!K25</f>
        <v>916.28509095823347</v>
      </c>
      <c r="I25" s="563">
        <f>+'[1]Macroeconomics (2)'!L25</f>
        <v>0.20489060870543407</v>
      </c>
    </row>
    <row r="26" spans="1:9" ht="15" customHeight="1" x14ac:dyDescent="0.2">
      <c r="A26" s="559" t="str">
        <f>+'[1]Macroeconomics (2)'!B26</f>
        <v>Costa Rica</v>
      </c>
      <c r="B26" s="556"/>
      <c r="C26" s="565">
        <f>+'[1]Macroeconomics (2)'!D26</f>
        <v>508.77324372759858</v>
      </c>
      <c r="D26" s="565">
        <f>+'[1]Macroeconomics (2)'!E26</f>
        <v>516.43469534050166</v>
      </c>
      <c r="E26" s="563">
        <f>+'[1]Macroeconomics (2)'!F26</f>
        <v>-1.4835276719453616E-2</v>
      </c>
      <c r="F26" s="187"/>
      <c r="G26" s="565">
        <f>+'[1]Macroeconomics (2)'!J26</f>
        <v>508.22022784974394</v>
      </c>
      <c r="H26" s="565">
        <f>+'[1]Macroeconomics (2)'!K26</f>
        <v>518.22201857001608</v>
      </c>
      <c r="I26" s="563">
        <f>+'[1]Macroeconomics (2)'!L26</f>
        <v>-1.9300204086023065E-2</v>
      </c>
    </row>
    <row r="27" spans="1:9" ht="15" customHeight="1" x14ac:dyDescent="0.2">
      <c r="A27" s="559" t="str">
        <f>+'[1]Macroeconomics (2)'!B27</f>
        <v>Panama</v>
      </c>
      <c r="B27" s="556"/>
      <c r="C27" s="565">
        <f>+'[1]Macroeconomics (2)'!D27</f>
        <v>1</v>
      </c>
      <c r="D27" s="565">
        <f>+'[1]Macroeconomics (2)'!E27</f>
        <v>1</v>
      </c>
      <c r="E27" s="563">
        <v>0</v>
      </c>
      <c r="F27" s="187"/>
      <c r="G27" s="565">
        <f>+'[1]Macroeconomics (2)'!J27</f>
        <v>1</v>
      </c>
      <c r="H27" s="565">
        <f>+'[1]Macroeconomics (2)'!K27</f>
        <v>1</v>
      </c>
      <c r="I27" s="563">
        <v>0</v>
      </c>
    </row>
    <row r="28" spans="1:9" ht="15" customHeight="1" x14ac:dyDescent="0.2">
      <c r="A28" s="559" t="str">
        <f>+'[1]Macroeconomics (2)'!B28</f>
        <v>Guatemala</v>
      </c>
      <c r="B28" s="556"/>
      <c r="C28" s="565">
        <f>+'[1]Macroeconomics (2)'!D28</f>
        <v>7.6869422114695354</v>
      </c>
      <c r="D28" s="565">
        <f>+'[1]Macroeconomics (2)'!E28</f>
        <v>7.770821186379929</v>
      </c>
      <c r="E28" s="563">
        <f>+'[1]Macroeconomics (2)'!F28</f>
        <v>-1.0794094073018901E-2</v>
      </c>
      <c r="F28" s="187"/>
      <c r="G28" s="565">
        <f>+'[1]Macroeconomics (2)'!J28</f>
        <v>7.6995056909882242</v>
      </c>
      <c r="H28" s="565">
        <f>+'[1]Macroeconomics (2)'!K28</f>
        <v>7.7597509550117421</v>
      </c>
      <c r="I28" s="563">
        <f>+'[1]Macroeconomics (2)'!L28</f>
        <v>-7.7638141188806076E-3</v>
      </c>
    </row>
    <row r="29" spans="1:9" ht="15" customHeight="1" x14ac:dyDescent="0.2">
      <c r="A29" s="559" t="str">
        <f>+'[1]Macroeconomics (2)'!B29</f>
        <v>Nicaragua</v>
      </c>
      <c r="B29" s="556"/>
      <c r="C29" s="565">
        <f>+'[1]Macroeconomics (2)'!D29</f>
        <v>36.624299999999998</v>
      </c>
      <c r="D29" s="565">
        <f>+'[1]Macroeconomics (2)'!E29</f>
        <v>36.62429999999997</v>
      </c>
      <c r="E29" s="563">
        <f>+'[1]Macroeconomics (2)'!F29</f>
        <v>0</v>
      </c>
      <c r="F29" s="187"/>
      <c r="G29" s="565">
        <f>+'[1]Macroeconomics (2)'!J29</f>
        <v>36.624299999999998</v>
      </c>
      <c r="H29" s="565">
        <f>+'[1]Macroeconomics (2)'!K29</f>
        <v>36.62429999999997</v>
      </c>
      <c r="I29" s="563">
        <f>+'[1]Macroeconomics (2)'!L29</f>
        <v>0</v>
      </c>
    </row>
    <row r="30" spans="1:9" ht="15" customHeight="1" thickBot="1" x14ac:dyDescent="0.25">
      <c r="A30" s="551" t="str">
        <f>+'[1]Macroeconomics (2)'!B30</f>
        <v>Uruguay</v>
      </c>
      <c r="B30" s="557"/>
      <c r="C30" s="566">
        <f>+'[1]Macroeconomics (2)'!D30</f>
        <v>41.613417460317457</v>
      </c>
      <c r="D30" s="566">
        <f>+'[1]Macroeconomics (2)'!E30</f>
        <v>38.754517467912208</v>
      </c>
      <c r="E30" s="554">
        <f>+'[1]Macroeconomics (2)'!F30</f>
        <v>7.3769464289481723E-2</v>
      </c>
      <c r="F30" s="187"/>
      <c r="G30" s="566">
        <f>+'[1]Macroeconomics (2)'!J30</f>
        <v>42.319266436925652</v>
      </c>
      <c r="H30" s="566">
        <f>+'[1]Macroeconomics (2)'!K30</f>
        <v>40.212797551148959</v>
      </c>
      <c r="I30" s="554">
        <f>+'[1]Macroeconomics (2)'!L30</f>
        <v>5.2383047538469674E-2</v>
      </c>
    </row>
    <row r="31" spans="1:9" ht="11.1" customHeight="1" x14ac:dyDescent="0.2">
      <c r="A31" s="195"/>
      <c r="B31" s="194"/>
    </row>
    <row r="32" spans="1:9" ht="11.1" customHeight="1" x14ac:dyDescent="0.2">
      <c r="A32" s="195"/>
      <c r="B32" s="194"/>
    </row>
    <row r="33" spans="1:15" ht="15" customHeight="1" x14ac:dyDescent="0.2">
      <c r="A33" s="766" t="s">
        <v>21</v>
      </c>
      <c r="B33" s="766"/>
      <c r="C33" s="766"/>
      <c r="D33" s="766"/>
      <c r="E33" s="766"/>
      <c r="F33" s="766"/>
      <c r="G33" s="766"/>
      <c r="H33" s="766"/>
      <c r="I33" s="766"/>
    </row>
    <row r="34" spans="1:15" ht="24.75" customHeight="1" x14ac:dyDescent="0.2">
      <c r="C34" s="761" t="s">
        <v>111</v>
      </c>
      <c r="D34" s="761"/>
      <c r="E34" s="761"/>
      <c r="F34" s="550"/>
      <c r="G34" s="761" t="s">
        <v>112</v>
      </c>
      <c r="H34" s="761"/>
      <c r="I34" s="761"/>
    </row>
    <row r="35" spans="1:15" ht="15" customHeight="1" thickBot="1" x14ac:dyDescent="0.25">
      <c r="A35" s="568"/>
      <c r="B35" s="569"/>
      <c r="C35" s="548" t="s">
        <v>247</v>
      </c>
      <c r="D35" s="548" t="s">
        <v>253</v>
      </c>
      <c r="E35" s="567" t="s">
        <v>80</v>
      </c>
      <c r="F35" s="549"/>
      <c r="G35" s="726" t="s">
        <v>261</v>
      </c>
      <c r="H35" s="726" t="s">
        <v>262</v>
      </c>
      <c r="I35" s="547" t="s">
        <v>80</v>
      </c>
    </row>
    <row r="36" spans="1:15" ht="15" customHeight="1" x14ac:dyDescent="0.2">
      <c r="A36" s="558" t="str">
        <f t="shared" ref="A36:A43" si="0">+A22</f>
        <v>México</v>
      </c>
      <c r="B36" s="569"/>
      <c r="C36" s="575">
        <f>+'[1]Macroeconomics (2)'!D37</f>
        <v>18.892800000000001</v>
      </c>
      <c r="D36" s="575">
        <f>+'[1]Macroeconomics (2)'!E37</f>
        <v>18.377300000000002</v>
      </c>
      <c r="E36" s="363">
        <f>+'[1]Macroeconomics (2)'!F37</f>
        <v>2.8050910634315196E-2</v>
      </c>
      <c r="F36" s="570"/>
      <c r="G36" s="193">
        <f>+'[1]Macroeconomics (2)'!J37</f>
        <v>20.318200000000001</v>
      </c>
      <c r="H36" s="575">
        <f>+'[1]Macroeconomics (2)'!K37</f>
        <v>16.678000000000001</v>
      </c>
      <c r="I36" s="576">
        <f>+'[1]Macroeconomics (2)'!L37</f>
        <v>0.21826358076507968</v>
      </c>
      <c r="K36" s="165"/>
      <c r="O36" s="196"/>
    </row>
    <row r="37" spans="1:15" ht="15" customHeight="1" x14ac:dyDescent="0.2">
      <c r="A37" s="559" t="str">
        <f t="shared" si="0"/>
        <v>Colombia</v>
      </c>
      <c r="B37" s="571"/>
      <c r="C37" s="574">
        <f>+'[1]Macroeconomics (2)'!D38</f>
        <v>4069.67</v>
      </c>
      <c r="D37" s="577">
        <f>+'[1]Macroeconomics (2)'!E38</f>
        <v>4148.04</v>
      </c>
      <c r="E37" s="563">
        <f>+'[1]Macroeconomics (2)'!F38</f>
        <v>-1.889326043143269E-2</v>
      </c>
      <c r="F37" s="570"/>
      <c r="G37" s="577">
        <f>+'[1]Macroeconomics (2)'!J38</f>
        <v>4192.57</v>
      </c>
      <c r="H37" s="577">
        <f>+'[1]Macroeconomics (2)'!K38</f>
        <v>3842.3</v>
      </c>
      <c r="I37" s="563">
        <f>+'[1]Macroeconomics (2)'!L38</f>
        <v>9.1161543866954631E-2</v>
      </c>
    </row>
    <row r="38" spans="1:15" ht="15" customHeight="1" x14ac:dyDescent="0.2">
      <c r="A38" s="559" t="str">
        <f t="shared" si="0"/>
        <v>Brasil</v>
      </c>
      <c r="B38" s="569"/>
      <c r="C38" s="574">
        <f>+'[1]Macroeconomics (2)'!D39</f>
        <v>5.4570999999999996</v>
      </c>
      <c r="D38" s="577">
        <f>+'[1]Macroeconomics (2)'!E39</f>
        <v>5.5589000000000004</v>
      </c>
      <c r="E38" s="563">
        <f>+'[1]Macroeconomics (2)'!F39</f>
        <v>-1.8312975588695712E-2</v>
      </c>
      <c r="F38" s="570"/>
      <c r="G38" s="577">
        <f>+'[1]Macroeconomics (2)'!J39</f>
        <v>5.7422000000000004</v>
      </c>
      <c r="H38" s="577">
        <f>+'[1]Macroeconomics (2)'!K39</f>
        <v>4.9962</v>
      </c>
      <c r="I38" s="563">
        <f>+'[1]Macroeconomics (2)'!L39</f>
        <v>0.14931347824346508</v>
      </c>
    </row>
    <row r="39" spans="1:15" ht="15" customHeight="1" x14ac:dyDescent="0.2">
      <c r="A39" s="559" t="str">
        <f t="shared" si="0"/>
        <v>Argentina</v>
      </c>
      <c r="B39" s="569"/>
      <c r="C39" s="574">
        <f>+'[1]Macroeconomics (2)'!D40</f>
        <v>1205</v>
      </c>
      <c r="D39" s="577">
        <f>+'[1]Macroeconomics (2)'!E40</f>
        <v>912</v>
      </c>
      <c r="E39" s="563">
        <f>+'[1]Macroeconomics (2)'!F40</f>
        <v>0.32127192982456143</v>
      </c>
      <c r="F39" s="570"/>
      <c r="G39" s="577">
        <f>+'[1]Macroeconomics (2)'!J40</f>
        <v>1074</v>
      </c>
      <c r="H39" s="577">
        <f>+'[1]Macroeconomics (2)'!K40</f>
        <v>858</v>
      </c>
      <c r="I39" s="563">
        <f>+'[1]Macroeconomics (2)'!L40</f>
        <v>0.25174825174825166</v>
      </c>
      <c r="J39" s="197"/>
    </row>
    <row r="40" spans="1:15" ht="15" customHeight="1" x14ac:dyDescent="0.2">
      <c r="A40" s="559" t="str">
        <f t="shared" si="0"/>
        <v>Costa Rica</v>
      </c>
      <c r="B40" s="569"/>
      <c r="C40" s="574">
        <f>+'[1]Macroeconomics (2)'!D41</f>
        <v>508.28</v>
      </c>
      <c r="D40" s="577">
        <f>+'[1]Macroeconomics (2)'!E41</f>
        <v>528.79999999999995</v>
      </c>
      <c r="E40" s="563">
        <f>+'[1]Macroeconomics (2)'!F41</f>
        <v>-3.8804841149773006E-2</v>
      </c>
      <c r="F40" s="570"/>
      <c r="G40" s="577">
        <f>+'[1]Macroeconomics (2)'!J41</f>
        <v>504.21</v>
      </c>
      <c r="H40" s="577">
        <f>+'[1]Macroeconomics (2)'!K41</f>
        <v>506.6</v>
      </c>
      <c r="I40" s="563">
        <f>+'[1]Macroeconomics (2)'!L41</f>
        <v>-4.7177260165812696E-3</v>
      </c>
    </row>
    <row r="41" spans="1:15" ht="15" customHeight="1" x14ac:dyDescent="0.2">
      <c r="A41" s="559" t="str">
        <f t="shared" si="0"/>
        <v>Panama</v>
      </c>
      <c r="B41" s="569"/>
      <c r="C41" s="574">
        <f>+'[1]Macroeconomics (2)'!D42</f>
        <v>1</v>
      </c>
      <c r="D41" s="577">
        <f>+'[1]Macroeconomics (2)'!E42</f>
        <v>1</v>
      </c>
      <c r="E41" s="563">
        <f>+'[1]Macroeconomics (2)'!F42</f>
        <v>0</v>
      </c>
      <c r="F41" s="570"/>
      <c r="G41" s="577">
        <f>+'[1]Macroeconomics (2)'!J42</f>
        <v>1</v>
      </c>
      <c r="H41" s="577">
        <f>+'[1]Macroeconomics (2)'!K42</f>
        <v>1</v>
      </c>
      <c r="I41" s="563">
        <f>+'[1]Macroeconomics (2)'!L42</f>
        <v>0</v>
      </c>
    </row>
    <row r="42" spans="1:15" ht="15" customHeight="1" x14ac:dyDescent="0.2">
      <c r="A42" s="559" t="str">
        <f t="shared" si="0"/>
        <v>Guatemala</v>
      </c>
      <c r="B42" s="569"/>
      <c r="C42" s="574">
        <f>+'[1]Macroeconomics (2)'!D43</f>
        <v>7.6844799999999998</v>
      </c>
      <c r="D42" s="577">
        <f>+'[1]Macroeconomics (2)'!E43</f>
        <v>7.7687400000000002</v>
      </c>
      <c r="E42" s="563">
        <f>+'[1]Macroeconomics (2)'!F43</f>
        <v>-1.0846031660217803E-2</v>
      </c>
      <c r="F42" s="570"/>
      <c r="G42" s="577">
        <f>+'[1]Macroeconomics (2)'!J43</f>
        <v>7.7116499999999997</v>
      </c>
      <c r="H42" s="577">
        <f>+'[1]Macroeconomics (2)'!K43</f>
        <v>7.7916499999999997</v>
      </c>
      <c r="I42" s="563">
        <f>+'[1]Macroeconomics (2)'!L43</f>
        <v>-1.0267401641500862E-2</v>
      </c>
    </row>
    <row r="43" spans="1:15" ht="15" customHeight="1" x14ac:dyDescent="0.2">
      <c r="A43" s="182" t="str">
        <f t="shared" si="0"/>
        <v>Nicaragua</v>
      </c>
      <c r="B43" s="569"/>
      <c r="C43" s="574">
        <f>+'[1]Macroeconomics (2)'!D44</f>
        <v>36.624299999999998</v>
      </c>
      <c r="D43" s="577">
        <f>+'[1]Macroeconomics (2)'!E44</f>
        <v>36.624299999999998</v>
      </c>
      <c r="E43" s="563">
        <f>+'[1]Macroeconomics (2)'!F44</f>
        <v>0</v>
      </c>
      <c r="F43" s="570"/>
      <c r="G43" s="577">
        <f>+'[1]Macroeconomics (2)'!J44</f>
        <v>36.624299999999998</v>
      </c>
      <c r="H43" s="577">
        <f>+'[1]Macroeconomics (2)'!K44</f>
        <v>36.624299999999998</v>
      </c>
      <c r="I43" s="563">
        <f>+'[1]Macroeconomics (2)'!L44</f>
        <v>0</v>
      </c>
      <c r="K43" s="198"/>
      <c r="L43" s="198"/>
      <c r="M43" s="198"/>
      <c r="N43" s="198"/>
      <c r="O43" s="198"/>
    </row>
    <row r="44" spans="1:15" ht="15" customHeight="1" thickBot="1" x14ac:dyDescent="0.25">
      <c r="A44" s="573" t="str">
        <f>+A30</f>
        <v>Uruguay</v>
      </c>
      <c r="B44" s="572"/>
      <c r="C44" s="574">
        <f>+'[1]Macroeconomics (2)'!D45</f>
        <v>39.548000000000002</v>
      </c>
      <c r="D44" s="193">
        <f>+'[1]Macroeconomics (2)'!E45</f>
        <v>39.988999999999997</v>
      </c>
      <c r="E44" s="579">
        <f>+'[1]Macroeconomics (2)'!F45</f>
        <v>-1.1028032708994884E-2</v>
      </c>
      <c r="F44" s="552"/>
      <c r="G44" s="553">
        <f>+'[1]Macroeconomics (2)'!J45</f>
        <v>42.127000000000002</v>
      </c>
      <c r="H44" s="553">
        <f>+'[1]Macroeconomics (2)'!K45</f>
        <v>37.552</v>
      </c>
      <c r="I44" s="554">
        <f>+'[1]Macroeconomics (2)'!L45</f>
        <v>0.12183106092884533</v>
      </c>
      <c r="K44" s="198"/>
      <c r="L44" s="198"/>
      <c r="M44" s="198"/>
      <c r="N44" s="198"/>
      <c r="O44" s="198"/>
    </row>
    <row r="45" spans="1:15" ht="9.9499999999999993" customHeight="1" x14ac:dyDescent="0.2">
      <c r="A45" s="182"/>
      <c r="B45" s="194"/>
      <c r="C45" s="578"/>
      <c r="D45" s="578"/>
      <c r="E45" s="183"/>
      <c r="F45" s="183"/>
      <c r="G45" s="193"/>
      <c r="H45" s="193"/>
      <c r="I45" s="183"/>
      <c r="K45" s="198"/>
      <c r="L45" s="198"/>
      <c r="M45" s="198"/>
      <c r="N45" s="198"/>
      <c r="O45" s="198"/>
    </row>
    <row r="46" spans="1:15" ht="15" customHeight="1" x14ac:dyDescent="0.2">
      <c r="A46" s="760" t="s">
        <v>134</v>
      </c>
      <c r="B46" s="760"/>
      <c r="C46" s="760"/>
      <c r="D46" s="760"/>
      <c r="E46" s="760"/>
      <c r="F46" s="760"/>
      <c r="G46" s="760"/>
      <c r="H46" s="760"/>
      <c r="I46" s="760"/>
      <c r="K46" s="198"/>
      <c r="L46" s="198"/>
      <c r="M46" s="198"/>
      <c r="N46" s="198"/>
      <c r="O46" s="198"/>
    </row>
    <row r="47" spans="1:15" ht="11.1" customHeight="1" x14ac:dyDescent="0.2">
      <c r="K47" s="166"/>
      <c r="L47" s="166"/>
      <c r="M47" s="166"/>
      <c r="N47" s="166"/>
      <c r="O47" s="198"/>
    </row>
    <row r="48" spans="1:15" ht="11.1" customHeight="1" x14ac:dyDescent="0.2">
      <c r="A48" s="195"/>
      <c r="B48" s="194"/>
      <c r="K48" s="166"/>
      <c r="L48" s="166"/>
      <c r="M48" s="166"/>
      <c r="N48" s="166"/>
      <c r="O48" s="166"/>
    </row>
    <row r="49" spans="1:15" ht="11.1" customHeight="1" x14ac:dyDescent="0.2">
      <c r="A49" s="195"/>
      <c r="B49" s="194"/>
      <c r="K49" s="198"/>
      <c r="L49" s="198"/>
      <c r="M49" s="198"/>
      <c r="N49" s="198"/>
      <c r="O49" s="166"/>
    </row>
    <row r="50" spans="1:15" ht="11.1" customHeight="1" x14ac:dyDescent="0.2">
      <c r="A50" s="195"/>
      <c r="B50" s="194"/>
      <c r="O50" s="198"/>
    </row>
  </sheetData>
  <mergeCells count="10">
    <mergeCell ref="A46:I46"/>
    <mergeCell ref="C34:E34"/>
    <mergeCell ref="G34:I34"/>
    <mergeCell ref="A1:J1"/>
    <mergeCell ref="A2:J2"/>
    <mergeCell ref="C20:E20"/>
    <mergeCell ref="G20:I20"/>
    <mergeCell ref="A4:D4"/>
    <mergeCell ref="A19:E19"/>
    <mergeCell ref="A33:I3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P50"/>
  <sheetViews>
    <sheetView showGridLines="0" zoomScale="92" zoomScaleNormal="90" workbookViewId="0">
      <selection activeCell="E19" sqref="E19"/>
    </sheetView>
  </sheetViews>
  <sheetFormatPr baseColWidth="10" defaultColWidth="9.85546875" defaultRowHeight="11.1" customHeight="1" x14ac:dyDescent="0.2"/>
  <cols>
    <col min="1" max="1" width="32.42578125" style="207" customWidth="1"/>
    <col min="2" max="2" width="1.7109375" style="210" customWidth="1"/>
    <col min="3" max="3" width="11.28515625" style="208" customWidth="1"/>
    <col min="4" max="4" width="13.140625" style="208" customWidth="1"/>
    <col min="5" max="6" width="11.85546875" style="208" customWidth="1"/>
    <col min="7" max="7" width="11.28515625" style="208" customWidth="1"/>
    <col min="8" max="8" width="6.140625" style="208" customWidth="1"/>
    <col min="9" max="9" width="11.140625" style="208" customWidth="1"/>
    <col min="10" max="11" width="11.28515625" style="208" customWidth="1"/>
    <col min="12" max="13" width="11.28515625" style="210" customWidth="1"/>
    <col min="14" max="14" width="4.140625" style="210" customWidth="1"/>
    <col min="15" max="15" width="11.28515625" style="210" customWidth="1"/>
    <col min="16" max="16" width="13.5703125" style="200" customWidth="1"/>
    <col min="17" max="16384" width="9.85546875" style="200"/>
  </cols>
  <sheetData>
    <row r="1" spans="1:16" ht="15" customHeight="1" x14ac:dyDescent="0.2">
      <c r="A1" s="732" t="s">
        <v>101</v>
      </c>
      <c r="B1" s="732"/>
      <c r="C1" s="732"/>
      <c r="D1" s="732"/>
      <c r="E1" s="732"/>
      <c r="F1" s="732"/>
      <c r="G1" s="732"/>
      <c r="H1" s="732"/>
      <c r="I1" s="732"/>
      <c r="J1" s="732"/>
      <c r="K1" s="732"/>
      <c r="L1" s="732"/>
      <c r="M1" s="732"/>
      <c r="N1" s="732"/>
      <c r="O1" s="732"/>
      <c r="P1" s="199"/>
    </row>
    <row r="2" spans="1:16" ht="15" customHeight="1" x14ac:dyDescent="0.2">
      <c r="A2" s="732" t="s">
        <v>159</v>
      </c>
      <c r="B2" s="732"/>
      <c r="C2" s="732"/>
      <c r="D2" s="732"/>
      <c r="E2" s="732"/>
      <c r="F2" s="732"/>
      <c r="G2" s="732"/>
      <c r="H2" s="732"/>
      <c r="I2" s="732"/>
      <c r="J2" s="732"/>
      <c r="K2" s="732"/>
      <c r="L2" s="732"/>
      <c r="M2" s="732"/>
      <c r="N2" s="732"/>
      <c r="O2" s="732"/>
      <c r="P2" s="201"/>
    </row>
    <row r="3" spans="1:16" ht="10.5" customHeight="1" x14ac:dyDescent="0.2">
      <c r="A3" s="202"/>
      <c r="B3" s="203"/>
      <c r="C3" s="204"/>
      <c r="D3" s="204"/>
      <c r="E3" s="204"/>
      <c r="F3" s="204"/>
      <c r="G3" s="204"/>
      <c r="H3" s="204"/>
      <c r="I3" s="204"/>
      <c r="J3" s="204"/>
      <c r="K3" s="204"/>
      <c r="L3" s="205"/>
      <c r="M3" s="205"/>
      <c r="N3" s="205"/>
      <c r="O3" s="205"/>
    </row>
    <row r="4" spans="1:16" ht="23.25" customHeight="1" x14ac:dyDescent="0.2">
      <c r="A4" s="776" t="s">
        <v>136</v>
      </c>
      <c r="B4" s="776"/>
      <c r="C4" s="776"/>
      <c r="D4" s="776"/>
      <c r="E4" s="776"/>
      <c r="F4" s="776"/>
      <c r="G4" s="776"/>
      <c r="H4" s="776"/>
      <c r="I4" s="776"/>
      <c r="J4" s="776"/>
      <c r="K4" s="776"/>
      <c r="L4" s="776"/>
      <c r="M4" s="776"/>
      <c r="N4" s="776"/>
      <c r="O4" s="776"/>
    </row>
    <row r="5" spans="1:16" ht="18" customHeight="1" thickBot="1" x14ac:dyDescent="0.25">
      <c r="A5" s="329"/>
      <c r="B5" s="330"/>
      <c r="C5" s="775" t="s">
        <v>245</v>
      </c>
      <c r="D5" s="775"/>
      <c r="E5" s="775"/>
      <c r="F5" s="775"/>
      <c r="G5" s="775"/>
      <c r="H5" s="330"/>
      <c r="I5" s="777" t="s">
        <v>246</v>
      </c>
      <c r="J5" s="777"/>
      <c r="K5" s="777"/>
      <c r="L5" s="777"/>
      <c r="M5" s="777"/>
      <c r="N5" s="661"/>
      <c r="O5" s="331" t="s">
        <v>75</v>
      </c>
    </row>
    <row r="6" spans="1:16" ht="18" customHeight="1" x14ac:dyDescent="0.2">
      <c r="A6" s="332"/>
      <c r="B6" s="299"/>
      <c r="C6" s="580" t="s">
        <v>63</v>
      </c>
      <c r="D6" s="580" t="s">
        <v>153</v>
      </c>
      <c r="E6" s="580" t="s">
        <v>154</v>
      </c>
      <c r="F6" s="580" t="s">
        <v>64</v>
      </c>
      <c r="G6" s="580" t="s">
        <v>65</v>
      </c>
      <c r="H6" s="330"/>
      <c r="I6" s="333" t="s">
        <v>63</v>
      </c>
      <c r="J6" s="333" t="s">
        <v>153</v>
      </c>
      <c r="K6" s="333" t="s">
        <v>154</v>
      </c>
      <c r="L6" s="333" t="s">
        <v>64</v>
      </c>
      <c r="M6" s="333" t="s">
        <v>65</v>
      </c>
      <c r="N6" s="334"/>
      <c r="O6" s="580" t="s">
        <v>80</v>
      </c>
      <c r="P6" s="216"/>
    </row>
    <row r="7" spans="1:16" ht="18" customHeight="1" x14ac:dyDescent="0.2">
      <c r="A7" s="606" t="s">
        <v>178</v>
      </c>
      <c r="B7" s="299"/>
      <c r="C7" s="603">
        <f>'[4]Volumen 2Q25'!$I$4</f>
        <v>359.66061689630902</v>
      </c>
      <c r="D7" s="603">
        <f>'[4]Volumen 2Q25'!$O$4</f>
        <v>37.732155087877992</v>
      </c>
      <c r="E7" s="603">
        <f>'[4]Volumen 2Q25'!$R$4</f>
        <v>98.48715928734201</v>
      </c>
      <c r="F7" s="603">
        <f>'[4]Volumen 2Q25'!$L$4</f>
        <v>43.531306174234004</v>
      </c>
      <c r="G7" s="603">
        <f t="shared" ref="G7:G16" si="0">+SUM(C7:F7)</f>
        <v>539.41123744576305</v>
      </c>
      <c r="H7" s="330"/>
      <c r="I7" s="603">
        <f>'[4]Volumen 2Q25'!$J$4</f>
        <v>402.25048483853192</v>
      </c>
      <c r="J7" s="603">
        <f>'[4]Volumen 2Q25'!$P$4</f>
        <v>44.073907028723085</v>
      </c>
      <c r="K7" s="603">
        <f>'[4]Volumen 2Q25'!$S$4</f>
        <v>108.09434297498099</v>
      </c>
      <c r="L7" s="603">
        <f>'[4]Volumen 2Q25'!$M$4</f>
        <v>45.045787616627983</v>
      </c>
      <c r="M7" s="603">
        <f>+SUM(I7:L7)</f>
        <v>599.46452245886405</v>
      </c>
      <c r="N7" s="334"/>
      <c r="O7" s="608">
        <f t="shared" ref="O7:O14" si="1">+G7/M7-1</f>
        <v>-0.10017821366104607</v>
      </c>
      <c r="P7" s="216"/>
    </row>
    <row r="8" spans="1:16" ht="18" customHeight="1" x14ac:dyDescent="0.2">
      <c r="A8" s="335" t="s">
        <v>214</v>
      </c>
      <c r="B8" s="299"/>
      <c r="C8" s="703">
        <f>'[4]Volumen 2Q25'!$I$5</f>
        <v>46.06459749271874</v>
      </c>
      <c r="D8" s="703">
        <f>'[4]Volumen 2Q25'!$O$5</f>
        <v>2.2416814881130867</v>
      </c>
      <c r="E8" s="703">
        <f>'[4]Volumen 2Q25'!$R$5</f>
        <v>0.75938358576963716</v>
      </c>
      <c r="F8" s="703">
        <f>'[4]Volumen 2Q25'!$L$5</f>
        <v>2.2594556515127757</v>
      </c>
      <c r="G8" s="603">
        <f t="shared" si="0"/>
        <v>51.325118218114241</v>
      </c>
      <c r="H8" s="691"/>
      <c r="I8" s="703">
        <f>'[4]Volumen 2Q25'!$J$5</f>
        <v>45.157631057259159</v>
      </c>
      <c r="J8" s="703">
        <f>'[4]Volumen 2Q25'!$P$5</f>
        <v>2.7684776874974992</v>
      </c>
      <c r="K8" s="605">
        <f>'[4]Volumen 2Q25'!$S$5</f>
        <v>0</v>
      </c>
      <c r="L8" s="703">
        <f>'[4]Volumen 2Q25'!$M$5</f>
        <v>2.5660105375643378</v>
      </c>
      <c r="M8" s="604">
        <f>SUM(I8:L8)</f>
        <v>50.492119282320999</v>
      </c>
      <c r="N8" s="334"/>
      <c r="O8" s="609">
        <f t="shared" si="1"/>
        <v>1.6497602945434453E-2</v>
      </c>
      <c r="P8" s="216"/>
    </row>
    <row r="9" spans="1:16" ht="18" customHeight="1" thickBot="1" x14ac:dyDescent="0.25">
      <c r="A9" s="616" t="s">
        <v>213</v>
      </c>
      <c r="B9" s="299"/>
      <c r="C9" s="611">
        <f>'[4]Volumen 2Q25'!$I$6</f>
        <v>37.952537093836995</v>
      </c>
      <c r="D9" s="611">
        <f>'[4]Volumen 2Q25'!$O$6</f>
        <v>2.1714691956549999</v>
      </c>
      <c r="E9" s="611">
        <f>'[4]Volumen 2Q25'!$R$6</f>
        <v>0.1735608616</v>
      </c>
      <c r="F9" s="611">
        <f>'[4]Volumen 2Q25'!$L$6</f>
        <v>5.8658466601120001</v>
      </c>
      <c r="G9" s="611">
        <f t="shared" si="0"/>
        <v>46.163413811203995</v>
      </c>
      <c r="H9" s="330"/>
      <c r="I9" s="611">
        <f>'[4]Volumen 2Q25'!$J$6</f>
        <v>37.428580791005999</v>
      </c>
      <c r="J9" s="611">
        <f>'[4]Volumen 2Q25'!$P$6</f>
        <v>1.4891822849948217</v>
      </c>
      <c r="K9" s="613">
        <f>'[4]Volumen 2Q25'!$S$6</f>
        <v>0.98284683644617821</v>
      </c>
      <c r="L9" s="611">
        <f>'[4]Volumen 2Q25'!$M$6</f>
        <v>5.7324284621589996</v>
      </c>
      <c r="M9" s="611">
        <f>+SUM(I9:L9)</f>
        <v>45.633038374605995</v>
      </c>
      <c r="N9" s="334"/>
      <c r="O9" s="615">
        <f t="shared" si="1"/>
        <v>1.1622619389138666E-2</v>
      </c>
      <c r="P9" s="216"/>
    </row>
    <row r="10" spans="1:16" ht="18" customHeight="1" thickBot="1" x14ac:dyDescent="0.25">
      <c r="A10" s="617" t="s">
        <v>180</v>
      </c>
      <c r="B10" s="618"/>
      <c r="C10" s="619">
        <f>'[4]Volumen 2Q25'!$I$7</f>
        <v>443.67775148286478</v>
      </c>
      <c r="D10" s="619">
        <f>'[4]Volumen 2Q25'!$O$7</f>
        <v>42.145305771646079</v>
      </c>
      <c r="E10" s="619">
        <f>'[4]Volumen 2Q25'!$R$7</f>
        <v>99.420103734711645</v>
      </c>
      <c r="F10" s="619">
        <f>'[4]Volumen 2Q25'!$L$7</f>
        <v>51.656608485858776</v>
      </c>
      <c r="G10" s="620">
        <f t="shared" si="0"/>
        <v>636.89976947508126</v>
      </c>
      <c r="H10" s="621"/>
      <c r="I10" s="619">
        <f>'[4]Volumen 2Q25'!$J$7</f>
        <v>484.83669668679704</v>
      </c>
      <c r="J10" s="619">
        <f>'[4]Volumen 2Q25'!$P$7</f>
        <v>48.331567001215404</v>
      </c>
      <c r="K10" s="536">
        <f>'[4]Volumen 2Q25'!$S$7</f>
        <v>109.07718981142716</v>
      </c>
      <c r="L10" s="619">
        <f>'[4]Volumen 2Q25'!$M$7</f>
        <v>53.344226616351321</v>
      </c>
      <c r="M10" s="619">
        <f t="shared" ref="M10:M15" si="2">+SUM(I10:L10)</f>
        <v>695.58968011579088</v>
      </c>
      <c r="N10" s="622"/>
      <c r="O10" s="623">
        <f t="shared" si="1"/>
        <v>-8.4374326299579194E-2</v>
      </c>
      <c r="P10" s="216"/>
    </row>
    <row r="11" spans="1:16" ht="18" customHeight="1" x14ac:dyDescent="0.2">
      <c r="A11" s="602" t="s">
        <v>161</v>
      </c>
      <c r="B11" s="336"/>
      <c r="C11" s="612">
        <f>'[4]Volumen 2Q25'!$I$8</f>
        <v>63.491741005844986</v>
      </c>
      <c r="D11" s="612">
        <f>'[4]Volumen 2Q25'!$O$8</f>
        <v>9.6231483445039991</v>
      </c>
      <c r="E11" s="612">
        <f>'[4]Volumen 2Q25'!$R$8</f>
        <v>3.5293717310240007</v>
      </c>
      <c r="F11" s="612">
        <f>'[4]Volumen 2Q25'!$L$8</f>
        <v>5.9368005049370094</v>
      </c>
      <c r="G11" s="603">
        <f t="shared" si="0"/>
        <v>82.58106158631</v>
      </c>
      <c r="H11" s="330"/>
      <c r="I11" s="612">
        <f>'[4]Volumen 2Q25'!$J$8</f>
        <v>64.498142188161992</v>
      </c>
      <c r="J11" s="612">
        <f>'[4]Volumen 2Q25'!$P$8</f>
        <v>9.367879715296997</v>
      </c>
      <c r="K11" s="612">
        <f>'[4]Volumen 2Q25'!$S$8</f>
        <v>4.0296535293560005</v>
      </c>
      <c r="L11" s="612">
        <f>'[4]Volumen 2Q25'!$M$8</f>
        <v>7.0771778092099993</v>
      </c>
      <c r="M11" s="612">
        <f>+SUM(I11:L11)</f>
        <v>84.972853242024982</v>
      </c>
      <c r="N11" s="334"/>
      <c r="O11" s="614">
        <f t="shared" si="1"/>
        <v>-2.8147714999077755E-2</v>
      </c>
      <c r="P11" s="216"/>
    </row>
    <row r="12" spans="1:16" ht="18" x14ac:dyDescent="0.2">
      <c r="A12" s="606" t="s">
        <v>235</v>
      </c>
      <c r="B12" s="336"/>
      <c r="C12" s="605">
        <f>'[4]Volumen 2Q25'!$I$9</f>
        <v>223.15155756999997</v>
      </c>
      <c r="D12" s="605">
        <f>'[4]Volumen 2Q25'!$O$9</f>
        <v>17.674404498999998</v>
      </c>
      <c r="E12" s="605">
        <f>'[4]Volumen 2Q25'!$R$9</f>
        <v>1.7776645369999999</v>
      </c>
      <c r="F12" s="605">
        <f>'[4]Volumen 2Q25'!$L$9</f>
        <v>22.682069374000022</v>
      </c>
      <c r="G12" s="605">
        <f t="shared" si="0"/>
        <v>265.28569597999996</v>
      </c>
      <c r="H12" s="330"/>
      <c r="I12" s="603">
        <f>'[4]Volumen 2Q25'!$J$9</f>
        <v>223.97417192999995</v>
      </c>
      <c r="J12" s="603">
        <f>'[4]Volumen 2Q25'!$P$9</f>
        <v>18.871163564000003</v>
      </c>
      <c r="K12" s="603">
        <f>'[4]Volumen 2Q25'!$S$9</f>
        <v>2.4101567660000001</v>
      </c>
      <c r="L12" s="603">
        <f>'[4]Volumen 2Q25'!$M$9</f>
        <v>24.170181254999996</v>
      </c>
      <c r="M12" s="603">
        <f t="shared" si="2"/>
        <v>269.42567351499997</v>
      </c>
      <c r="N12" s="334"/>
      <c r="O12" s="609">
        <f t="shared" si="1"/>
        <v>-1.536593555093968E-2</v>
      </c>
      <c r="P12" s="216"/>
    </row>
    <row r="13" spans="1:16" ht="18" customHeight="1" x14ac:dyDescent="0.2">
      <c r="A13" s="607" t="s">
        <v>181</v>
      </c>
      <c r="B13" s="336"/>
      <c r="C13" s="605">
        <f>'[4]Volumen 2Q25'!$I$10</f>
        <v>29.071792605555579</v>
      </c>
      <c r="D13" s="605">
        <f>'[4]Volumen 2Q25'!$O$10</f>
        <v>5.0325655918277565</v>
      </c>
      <c r="E13" s="605">
        <f>'[4]Volumen 2Q25'!$R$10</f>
        <v>1.3643922506999999</v>
      </c>
      <c r="F13" s="605">
        <f>'[4]Volumen 2Q25'!$L$10</f>
        <v>3.8418107863300568</v>
      </c>
      <c r="G13" s="605">
        <f t="shared" si="0"/>
        <v>39.310561234413392</v>
      </c>
      <c r="H13" s="330"/>
      <c r="I13" s="605">
        <f>'[4]Volumen 2Q25'!$J$10</f>
        <v>26.790770564846373</v>
      </c>
      <c r="J13" s="605">
        <f>'[4]Volumen 2Q25'!$P$10</f>
        <v>4.1529502549744119</v>
      </c>
      <c r="K13" s="605">
        <f>'[4]Volumen 2Q25'!$S$10</f>
        <v>1.65650810639</v>
      </c>
      <c r="L13" s="605">
        <f>'[4]Volumen 2Q25'!$M$10</f>
        <v>2.5223736245079902</v>
      </c>
      <c r="M13" s="605">
        <f t="shared" si="2"/>
        <v>35.122602550718774</v>
      </c>
      <c r="N13" s="334"/>
      <c r="O13" s="609">
        <f t="shared" si="1"/>
        <v>0.11923827904401452</v>
      </c>
      <c r="P13" s="216"/>
    </row>
    <row r="14" spans="1:16" ht="18" customHeight="1" thickBot="1" x14ac:dyDescent="0.25">
      <c r="A14" s="610" t="s">
        <v>182</v>
      </c>
      <c r="B14" s="336"/>
      <c r="C14" s="605">
        <f>'[4]Volumen 2Q25'!$I$11</f>
        <v>8.9963493168901127</v>
      </c>
      <c r="D14" s="605">
        <f>'[4]Volumen 2Q25'!$O$11</f>
        <v>1.5370383768287241</v>
      </c>
      <c r="E14" s="605">
        <f>'[4]Volumen 2Q25'!$R$11</f>
        <v>0</v>
      </c>
      <c r="F14" s="605">
        <f>'[4]Volumen 2Q25'!$L$11</f>
        <v>0.68841818892373308</v>
      </c>
      <c r="G14" s="605">
        <f t="shared" si="0"/>
        <v>11.22180588264257</v>
      </c>
      <c r="H14" s="330"/>
      <c r="I14" s="605">
        <f>'[4]Volumen 2Q25'!$J$11</f>
        <v>8.6994577299847116</v>
      </c>
      <c r="J14" s="605">
        <f>'[4]Volumen 2Q25'!$P$11</f>
        <v>1.4334053912955695</v>
      </c>
      <c r="K14" s="605">
        <f>'[4]Volumen 2Q25'!$S$11</f>
        <v>0</v>
      </c>
      <c r="L14" s="605">
        <f>'[4]Volumen 2Q25'!$M$11</f>
        <v>0.5661535526464534</v>
      </c>
      <c r="M14" s="605">
        <f t="shared" si="2"/>
        <v>10.699016673926733</v>
      </c>
      <c r="N14" s="334"/>
      <c r="O14" s="609">
        <f t="shared" si="1"/>
        <v>4.8863295071766899E-2</v>
      </c>
      <c r="P14" s="216"/>
    </row>
    <row r="15" spans="1:16" ht="18" customHeight="1" thickBot="1" x14ac:dyDescent="0.25">
      <c r="A15" s="617" t="s">
        <v>12</v>
      </c>
      <c r="B15" s="618"/>
      <c r="C15" s="620">
        <f>'[4]Volumen 2Q25'!$I$12</f>
        <v>324.71144049829064</v>
      </c>
      <c r="D15" s="620">
        <f>'[4]Volumen 2Q25'!$O$12</f>
        <v>33.867156812160481</v>
      </c>
      <c r="E15" s="620">
        <f>'[4]Volumen 2Q25'!$R$12</f>
        <v>6.6714285187240003</v>
      </c>
      <c r="F15" s="620">
        <f>'[4]Volumen 2Q25'!$L$12</f>
        <v>33.149098854190825</v>
      </c>
      <c r="G15" s="620">
        <f t="shared" si="0"/>
        <v>398.39912468336593</v>
      </c>
      <c r="H15" s="621"/>
      <c r="I15" s="620">
        <f>'[4]Volumen 2Q25'!$J$12</f>
        <v>323.962542412993</v>
      </c>
      <c r="J15" s="620">
        <f>'[4]Volumen 2Q25'!$P$12</f>
        <v>33.825398925566986</v>
      </c>
      <c r="K15" s="620">
        <f>'[4]Volumen 2Q25'!$S$12</f>
        <v>8.0963184017460001</v>
      </c>
      <c r="L15" s="620">
        <f>'[4]Volumen 2Q25'!$M$12</f>
        <v>34.335886241364442</v>
      </c>
      <c r="M15" s="620">
        <f t="shared" si="2"/>
        <v>400.22014598167044</v>
      </c>
      <c r="N15" s="622"/>
      <c r="O15" s="623">
        <f>+G15/M15-1</f>
        <v>-4.5500490582198738E-3</v>
      </c>
      <c r="P15" s="216"/>
    </row>
    <row r="16" spans="1:16" ht="21" customHeight="1" thickBot="1" x14ac:dyDescent="0.25">
      <c r="A16" s="585" t="s">
        <v>67</v>
      </c>
      <c r="B16" s="585"/>
      <c r="C16" s="587">
        <f>+C10+C15</f>
        <v>768.38919198115536</v>
      </c>
      <c r="D16" s="587">
        <f>+D10+D15</f>
        <v>76.012462583806553</v>
      </c>
      <c r="E16" s="587">
        <f>+E10+E15</f>
        <v>106.09153225343564</v>
      </c>
      <c r="F16" s="587">
        <f>+F10+F15</f>
        <v>84.805707340049594</v>
      </c>
      <c r="G16" s="587">
        <f t="shared" si="0"/>
        <v>1035.2988941584472</v>
      </c>
      <c r="H16" s="330"/>
      <c r="I16" s="587">
        <f>+I10+I15</f>
        <v>808.79923909979004</v>
      </c>
      <c r="J16" s="587">
        <f>+J10+J15</f>
        <v>82.156965926782391</v>
      </c>
      <c r="K16" s="587">
        <f>+K10+K15</f>
        <v>117.17350821317316</v>
      </c>
      <c r="L16" s="587">
        <f>+L10+L15</f>
        <v>87.680112857715756</v>
      </c>
      <c r="M16" s="587">
        <f>+SUM(I16:L16)</f>
        <v>1095.8098260974614</v>
      </c>
      <c r="N16" s="334"/>
      <c r="O16" s="588">
        <f>+G16/M16-1</f>
        <v>-5.5220285945521641E-2</v>
      </c>
      <c r="P16" s="216"/>
    </row>
    <row r="17" spans="1:16" ht="15" customHeight="1" x14ac:dyDescent="0.2">
      <c r="A17" s="586"/>
      <c r="B17" s="586"/>
      <c r="C17" s="233"/>
      <c r="D17" s="233"/>
      <c r="E17" s="233"/>
      <c r="F17" s="233"/>
      <c r="G17" s="233"/>
      <c r="H17" s="233"/>
      <c r="I17" s="233"/>
      <c r="J17" s="233"/>
      <c r="K17" s="233"/>
      <c r="L17" s="233"/>
      <c r="M17" s="233"/>
      <c r="N17" s="233"/>
      <c r="O17" s="233"/>
      <c r="P17" s="216"/>
    </row>
    <row r="18" spans="1:16" ht="15" customHeight="1" x14ac:dyDescent="0.2">
      <c r="A18" s="340" t="s">
        <v>155</v>
      </c>
      <c r="B18" s="232"/>
      <c r="C18" s="233"/>
      <c r="D18" s="233"/>
      <c r="E18" s="233"/>
      <c r="F18" s="233"/>
      <c r="G18" s="233"/>
      <c r="H18" s="233"/>
      <c r="I18" s="233"/>
      <c r="J18" s="233"/>
      <c r="K18" s="233"/>
      <c r="L18" s="233"/>
      <c r="M18" s="233"/>
      <c r="N18" s="233"/>
      <c r="O18" s="233"/>
      <c r="P18" s="216"/>
    </row>
    <row r="19" spans="1:16" ht="17.25" customHeight="1" x14ac:dyDescent="0.2">
      <c r="A19" s="340" t="s">
        <v>156</v>
      </c>
      <c r="B19" s="232"/>
      <c r="C19" s="233"/>
      <c r="D19" s="233"/>
      <c r="E19" s="233"/>
      <c r="F19" s="233"/>
      <c r="G19" s="233"/>
      <c r="H19" s="233"/>
      <c r="I19" s="233"/>
      <c r="J19" s="233"/>
      <c r="K19" s="233"/>
      <c r="L19" s="233"/>
      <c r="M19" s="233"/>
      <c r="N19" s="233"/>
      <c r="O19" s="233"/>
    </row>
    <row r="20" spans="1:16" ht="23.25" customHeight="1" x14ac:dyDescent="0.2"/>
    <row r="21" spans="1:16" ht="18" customHeight="1" x14ac:dyDescent="0.2">
      <c r="A21" s="600" t="s">
        <v>137</v>
      </c>
      <c r="B21" s="599"/>
      <c r="C21" s="599"/>
      <c r="D21" s="599"/>
      <c r="E21" s="599"/>
      <c r="F21" s="599"/>
      <c r="G21" s="599"/>
      <c r="H21" s="599"/>
      <c r="I21" s="599"/>
      <c r="J21" s="599"/>
      <c r="K21" s="599"/>
      <c r="L21" s="599"/>
      <c r="M21" s="599"/>
      <c r="N21" s="599"/>
      <c r="O21" s="599"/>
    </row>
    <row r="22" spans="1:16" ht="18" customHeight="1" thickBot="1" x14ac:dyDescent="0.25">
      <c r="A22" s="329"/>
      <c r="B22" s="330"/>
      <c r="C22" s="775" t="str">
        <f>C5</f>
        <v>2Q 2025</v>
      </c>
      <c r="D22" s="775"/>
      <c r="E22" s="775"/>
      <c r="F22" s="775"/>
      <c r="G22" s="775"/>
      <c r="H22" s="330"/>
      <c r="I22" s="777" t="str">
        <f>I5</f>
        <v>2Q 2024</v>
      </c>
      <c r="J22" s="777"/>
      <c r="K22" s="777"/>
      <c r="L22" s="777"/>
      <c r="M22" s="777"/>
      <c r="N22" s="661"/>
      <c r="O22" s="331" t="str">
        <f>+O5</f>
        <v>YoY</v>
      </c>
      <c r="P22" s="216"/>
    </row>
    <row r="23" spans="1:16" ht="18" customHeight="1" x14ac:dyDescent="0.2">
      <c r="A23" s="332"/>
      <c r="B23" s="299"/>
      <c r="C23" s="580" t="s">
        <v>63</v>
      </c>
      <c r="D23" s="770" t="s">
        <v>138</v>
      </c>
      <c r="E23" s="770"/>
      <c r="F23" s="580" t="s">
        <v>64</v>
      </c>
      <c r="G23" s="580" t="s">
        <v>65</v>
      </c>
      <c r="H23" s="330"/>
      <c r="I23" s="333" t="s">
        <v>63</v>
      </c>
      <c r="J23" s="770" t="s">
        <v>139</v>
      </c>
      <c r="K23" s="770"/>
      <c r="L23" s="333" t="s">
        <v>64</v>
      </c>
      <c r="M23" s="333" t="s">
        <v>65</v>
      </c>
      <c r="N23" s="334"/>
      <c r="O23" s="580" t="s">
        <v>80</v>
      </c>
      <c r="P23" s="216"/>
    </row>
    <row r="24" spans="1:16" s="237" customFormat="1" ht="18" customHeight="1" x14ac:dyDescent="0.2">
      <c r="A24" s="606" t="s">
        <v>234</v>
      </c>
      <c r="B24" s="299"/>
      <c r="C24" s="603">
        <f>'[4]Transacciones '!$I$4</f>
        <v>1978.0891244857876</v>
      </c>
      <c r="D24" s="771">
        <f>'[4]Transacciones '!$O$4</f>
        <v>265.08403599999997</v>
      </c>
      <c r="E24" s="771"/>
      <c r="F24" s="603">
        <f>'[4]Transacciones '!$L$4</f>
        <v>298.51721551551998</v>
      </c>
      <c r="G24" s="603">
        <f t="shared" ref="G24:G32" si="3">C24+D24+F24</f>
        <v>2541.6903760013079</v>
      </c>
      <c r="H24" s="330"/>
      <c r="I24" s="603">
        <f>'[4]Transacciones '!$J$4</f>
        <v>2230.1073071282226</v>
      </c>
      <c r="J24" s="771">
        <f>'[4]Transacciones '!$P$4</f>
        <v>297.55008499799999</v>
      </c>
      <c r="K24" s="771"/>
      <c r="L24" s="603">
        <f>'[4]Transacciones '!$M$4</f>
        <v>313.200770873777</v>
      </c>
      <c r="M24" s="603">
        <f t="shared" ref="M24:M32" si="4">I24+J24+L24</f>
        <v>2840.8581629999994</v>
      </c>
      <c r="N24" s="334"/>
      <c r="O24" s="608">
        <f>+G24/M24-1</f>
        <v>-0.10530894885746944</v>
      </c>
      <c r="P24" s="235"/>
    </row>
    <row r="25" spans="1:16" ht="18" customHeight="1" x14ac:dyDescent="0.2">
      <c r="A25" s="335" t="s">
        <v>214</v>
      </c>
      <c r="B25" s="299"/>
      <c r="C25" s="704">
        <f>'[4]Transacciones '!$I$5</f>
        <v>346.83170397968399</v>
      </c>
      <c r="D25" s="778">
        <f>'[4]Transacciones '!$O$5</f>
        <v>21.311012000784004</v>
      </c>
      <c r="E25" s="778">
        <v>216.32425384993297</v>
      </c>
      <c r="F25" s="704">
        <f>'[4]Transacciones '!$L$5</f>
        <v>24.493559253965998</v>
      </c>
      <c r="G25" s="672">
        <f>C25+D25+F25</f>
        <v>392.63627523443398</v>
      </c>
      <c r="H25" s="621"/>
      <c r="I25" s="704">
        <f>'[4]Transacciones '!$J$5</f>
        <v>334.37170251234596</v>
      </c>
      <c r="J25" s="771">
        <f>'[4]Transacciones '!$P$5</f>
        <v>18.969446999944005</v>
      </c>
      <c r="K25" s="771">
        <v>216.32425384993297</v>
      </c>
      <c r="L25" s="704">
        <f>'[4]Transacciones '!$M$5</f>
        <v>27.025222488343967</v>
      </c>
      <c r="M25" s="672">
        <f>I25+J25+L25</f>
        <v>380.36637200063393</v>
      </c>
      <c r="N25" s="622"/>
      <c r="O25" s="609">
        <f t="shared" ref="O25:O31" si="5">+G25/M25-1</f>
        <v>3.2258117796437613E-2</v>
      </c>
      <c r="P25" s="216"/>
    </row>
    <row r="26" spans="1:16" ht="18" customHeight="1" thickBot="1" x14ac:dyDescent="0.25">
      <c r="A26" s="616" t="str">
        <f>+A9</f>
        <v>CAM South</v>
      </c>
      <c r="B26" s="299"/>
      <c r="C26" s="613">
        <f>'[4]Transacciones '!$I$6</f>
        <v>273.59302195011998</v>
      </c>
      <c r="D26" s="771">
        <f>'[4]Transacciones '!$O$6</f>
        <v>14.156576000704</v>
      </c>
      <c r="E26" s="771"/>
      <c r="F26" s="668">
        <f>'[4]Transacciones '!$L$6</f>
        <v>57.734909342055005</v>
      </c>
      <c r="G26" s="668">
        <f t="shared" si="3"/>
        <v>345.48450729287896</v>
      </c>
      <c r="H26" s="330"/>
      <c r="I26" s="668">
        <f>'[4]Transacciones '!$J$6</f>
        <v>271.23866615398595</v>
      </c>
      <c r="J26" s="771">
        <f>'[4]Transacciones '!$P$6</f>
        <v>14.958009000798</v>
      </c>
      <c r="K26" s="771"/>
      <c r="L26" s="668">
        <f>'[4]Transacciones '!$M$6</f>
        <v>57.923240455052984</v>
      </c>
      <c r="M26" s="668">
        <f t="shared" si="4"/>
        <v>344.11991560983694</v>
      </c>
      <c r="N26" s="334"/>
      <c r="O26" s="615">
        <f t="shared" si="5"/>
        <v>3.965453962824883E-3</v>
      </c>
      <c r="P26" s="216"/>
    </row>
    <row r="27" spans="1:16" ht="18" customHeight="1" thickBot="1" x14ac:dyDescent="0.25">
      <c r="A27" s="617" t="str">
        <f>+A10</f>
        <v>Mexico and Central America</v>
      </c>
      <c r="B27" s="618"/>
      <c r="C27" s="670">
        <f>'[4]Transacciones '!$I$7</f>
        <v>2598.5138504155916</v>
      </c>
      <c r="D27" s="772">
        <f>'[4]Transacciones '!$O$7</f>
        <v>300.55162400148794</v>
      </c>
      <c r="E27" s="772"/>
      <c r="F27" s="669">
        <f>'[4]Transacciones '!$L$7</f>
        <v>380.74568411154098</v>
      </c>
      <c r="G27" s="669">
        <f t="shared" si="3"/>
        <v>3279.8111585286206</v>
      </c>
      <c r="H27" s="621"/>
      <c r="I27" s="670">
        <f>'[4]Transacciones '!$J$7</f>
        <v>2835.7176757945545</v>
      </c>
      <c r="J27" s="772">
        <f>'[4]Transacciones '!$P$7</f>
        <v>331.47754099874203</v>
      </c>
      <c r="K27" s="772"/>
      <c r="L27" s="669">
        <f>'[4]Transacciones '!$M$7</f>
        <v>398.14923381717392</v>
      </c>
      <c r="M27" s="669">
        <f t="shared" si="4"/>
        <v>3565.3444506104702</v>
      </c>
      <c r="N27" s="622"/>
      <c r="O27" s="623">
        <f t="shared" si="5"/>
        <v>-8.0085752172685432E-2</v>
      </c>
      <c r="P27" s="216"/>
    </row>
    <row r="28" spans="1:16" ht="18" customHeight="1" x14ac:dyDescent="0.2">
      <c r="A28" s="602" t="str">
        <f>+A11</f>
        <v>Colombia</v>
      </c>
      <c r="B28" s="336"/>
      <c r="C28" s="603">
        <f>'[4]Transacciones '!$I$8</f>
        <v>470.76307223888779</v>
      </c>
      <c r="D28" s="771">
        <f>'[4]Transacciones '!$O$8</f>
        <v>96.893253223814</v>
      </c>
      <c r="E28" s="771"/>
      <c r="F28" s="612">
        <f>'[4]Transacciones '!$L$8</f>
        <v>45.831634537298015</v>
      </c>
      <c r="G28" s="612">
        <f t="shared" si="3"/>
        <v>613.48795999999982</v>
      </c>
      <c r="H28" s="330"/>
      <c r="I28" s="603">
        <f>'[4]Transacciones '!$J$8</f>
        <v>475.21192882729298</v>
      </c>
      <c r="J28" s="771">
        <f>'[4]Transacciones '!$P$8</f>
        <v>95.693615843624002</v>
      </c>
      <c r="K28" s="771"/>
      <c r="L28" s="612">
        <f>'[4]Transacciones '!$M$8</f>
        <v>58.743890321898014</v>
      </c>
      <c r="M28" s="612">
        <f t="shared" si="4"/>
        <v>629.64943499281492</v>
      </c>
      <c r="N28" s="334"/>
      <c r="O28" s="614">
        <f t="shared" si="5"/>
        <v>-2.5667417605162335E-2</v>
      </c>
      <c r="P28" s="216"/>
    </row>
    <row r="29" spans="1:16" ht="18" x14ac:dyDescent="0.2">
      <c r="A29" s="606" t="s">
        <v>235</v>
      </c>
      <c r="B29" s="336"/>
      <c r="C29" s="603">
        <f>'[4]Transacciones '!$I$9</f>
        <v>1547.0377640019999</v>
      </c>
      <c r="D29" s="771">
        <f>'[4]Transacciones '!$O$9</f>
        <v>154.570470032</v>
      </c>
      <c r="E29" s="771"/>
      <c r="F29" s="603">
        <f>'[4]Transacciones '!$L$9</f>
        <v>266.21430014399988</v>
      </c>
      <c r="G29" s="603">
        <f t="shared" si="3"/>
        <v>1967.8225341779998</v>
      </c>
      <c r="H29" s="330"/>
      <c r="I29" s="603">
        <f>'[4]Transacciones '!$J$9</f>
        <v>1498.6206722719999</v>
      </c>
      <c r="J29" s="771">
        <f>'[4]Transacciones '!$P$9</f>
        <v>163.473921276</v>
      </c>
      <c r="K29" s="771"/>
      <c r="L29" s="603">
        <f>'[4]Transacciones '!$M$9</f>
        <v>277.34273485799997</v>
      </c>
      <c r="M29" s="603">
        <f t="shared" si="4"/>
        <v>1939.4373284059998</v>
      </c>
      <c r="N29" s="334"/>
      <c r="O29" s="609">
        <f t="shared" si="5"/>
        <v>1.4635794287474857E-2</v>
      </c>
      <c r="P29" s="216"/>
    </row>
    <row r="30" spans="1:16" ht="18" customHeight="1" x14ac:dyDescent="0.2">
      <c r="A30" s="607" t="str">
        <f>+A13</f>
        <v>Argentina</v>
      </c>
      <c r="B30" s="336"/>
      <c r="C30" s="603">
        <f>'[4]Transacciones '!$I$10</f>
        <v>151.95319299799996</v>
      </c>
      <c r="D30" s="771">
        <f>'[4]Transacciones '!$O$10</f>
        <v>30.053943</v>
      </c>
      <c r="E30" s="771"/>
      <c r="F30" s="603">
        <f>'[4]Transacciones '!$L$10</f>
        <v>31.953755002000001</v>
      </c>
      <c r="G30" s="603">
        <f t="shared" si="3"/>
        <v>213.96089099999998</v>
      </c>
      <c r="H30" s="330"/>
      <c r="I30" s="603">
        <f>'[4]Transacciones '!$J$10</f>
        <v>137.97649175999996</v>
      </c>
      <c r="J30" s="771">
        <f>'[4]Transacciones '!$P$10</f>
        <v>26.062017000000001</v>
      </c>
      <c r="K30" s="771"/>
      <c r="L30" s="603">
        <f>'[4]Transacciones '!$M$10</f>
        <v>21.870177000000002</v>
      </c>
      <c r="M30" s="603">
        <f t="shared" si="4"/>
        <v>185.90868575999997</v>
      </c>
      <c r="N30" s="334"/>
      <c r="O30" s="609">
        <f t="shared" si="5"/>
        <v>0.15089238636334712</v>
      </c>
      <c r="P30" s="216"/>
    </row>
    <row r="31" spans="1:16" ht="18" customHeight="1" thickBot="1" x14ac:dyDescent="0.25">
      <c r="A31" s="610" t="str">
        <f>+A14</f>
        <v>Uruguay</v>
      </c>
      <c r="B31" s="336"/>
      <c r="C31" s="722">
        <f>'[4]Transacciones '!$I$11</f>
        <v>45.263191999999997</v>
      </c>
      <c r="D31" s="767">
        <f>'[4]Transacciones '!$O$11</f>
        <v>5.9143429999999997</v>
      </c>
      <c r="E31" s="767"/>
      <c r="F31" s="722">
        <f>'[4]Transacciones '!$L$11</f>
        <v>5.6086429999999998</v>
      </c>
      <c r="G31" s="611">
        <f t="shared" si="3"/>
        <v>56.786178</v>
      </c>
      <c r="H31" s="330"/>
      <c r="I31" s="611">
        <f>'[4]Transacciones '!$J$11</f>
        <v>42.205321750000003</v>
      </c>
      <c r="J31" s="767">
        <f>'[4]Transacciones '!$P$11</f>
        <v>5.5119049999999996</v>
      </c>
      <c r="K31" s="767"/>
      <c r="L31" s="722">
        <f>'[4]Transacciones '!$M$11</f>
        <v>4.7383150000000001</v>
      </c>
      <c r="M31" s="722">
        <f t="shared" si="4"/>
        <v>52.455541750000002</v>
      </c>
      <c r="N31" s="334"/>
      <c r="O31" s="723">
        <f t="shared" si="5"/>
        <v>8.2558221791694697E-2</v>
      </c>
      <c r="P31" s="216"/>
    </row>
    <row r="32" spans="1:16" ht="16.899999999999999" customHeight="1" thickBot="1" x14ac:dyDescent="0.25">
      <c r="A32" s="617" t="str">
        <f>+A15</f>
        <v>South America</v>
      </c>
      <c r="B32" s="618"/>
      <c r="C32" s="719">
        <f>'[4]Transacciones '!$I$12</f>
        <v>2215.0172212388875</v>
      </c>
      <c r="D32" s="768">
        <f>'[4]Transacciones '!$O$12</f>
        <v>287.43200925581397</v>
      </c>
      <c r="E32" s="768"/>
      <c r="F32" s="719">
        <f>'[4]Transacciones '!$L$12</f>
        <v>349.60833268329787</v>
      </c>
      <c r="G32" s="719">
        <f t="shared" si="3"/>
        <v>2852.0575631779993</v>
      </c>
      <c r="H32" s="621"/>
      <c r="I32" s="719">
        <f>'[4]Transacciones '!$J$12</f>
        <v>2154.014414609293</v>
      </c>
      <c r="J32" s="768">
        <f>'[4]Transacciones '!$P$12</f>
        <v>290.74145911962404</v>
      </c>
      <c r="K32" s="768"/>
      <c r="L32" s="719">
        <f>'[4]Transacciones '!$M$12</f>
        <v>362.69511717989798</v>
      </c>
      <c r="M32" s="719">
        <f t="shared" si="4"/>
        <v>2807.4509909088147</v>
      </c>
      <c r="N32" s="622"/>
      <c r="O32" s="623">
        <f>+G32/M32-1</f>
        <v>1.5888637918749504E-2</v>
      </c>
    </row>
    <row r="33" spans="1:15" ht="24.95" customHeight="1" thickBot="1" x14ac:dyDescent="0.25">
      <c r="A33" s="585" t="str">
        <f>+A16</f>
        <v>TOTAL</v>
      </c>
      <c r="B33" s="585"/>
      <c r="C33" s="587">
        <f>+C32+C27</f>
        <v>4813.5310716544791</v>
      </c>
      <c r="D33" s="769">
        <f>+D32+D27</f>
        <v>587.9836332573019</v>
      </c>
      <c r="E33" s="769"/>
      <c r="F33" s="587">
        <f>+F32+F27</f>
        <v>730.3540167948388</v>
      </c>
      <c r="G33" s="720">
        <f>+G32+G27</f>
        <v>6131.8687217066199</v>
      </c>
      <c r="H33" s="330"/>
      <c r="I33" s="720">
        <f>+I32+I27</f>
        <v>4989.7320904038479</v>
      </c>
      <c r="J33" s="769">
        <f>+J32+J27</f>
        <v>622.21900011836601</v>
      </c>
      <c r="K33" s="769">
        <f>+K32+K27</f>
        <v>0</v>
      </c>
      <c r="L33" s="721">
        <f>+L32+L27</f>
        <v>760.84435099707184</v>
      </c>
      <c r="M33" s="720">
        <f>+M32+M27</f>
        <v>6372.7954415192853</v>
      </c>
      <c r="N33" s="334"/>
      <c r="O33" s="588">
        <f>+G33/M33-1</f>
        <v>-3.7805500274339265E-2</v>
      </c>
    </row>
    <row r="34" spans="1:15" ht="18" customHeight="1" x14ac:dyDescent="0.2">
      <c r="A34" s="624"/>
      <c r="B34" s="625"/>
      <c r="K34" s="773"/>
      <c r="L34" s="774"/>
    </row>
    <row r="35" spans="1:15" ht="18" customHeight="1" x14ac:dyDescent="0.2">
      <c r="A35" s="600" t="s">
        <v>71</v>
      </c>
      <c r="B35" s="600"/>
      <c r="C35" s="600"/>
      <c r="D35" s="600"/>
      <c r="E35" s="600"/>
      <c r="F35" s="239"/>
      <c r="G35" s="239"/>
      <c r="H35" s="239"/>
      <c r="I35" s="239"/>
      <c r="J35" s="239"/>
      <c r="K35" s="239"/>
      <c r="L35" s="239"/>
      <c r="M35" s="239"/>
      <c r="N35" s="239"/>
      <c r="O35" s="239"/>
    </row>
    <row r="36" spans="1:15" ht="18" customHeight="1" thickBot="1" x14ac:dyDescent="0.3">
      <c r="A36" s="601" t="s">
        <v>72</v>
      </c>
      <c r="C36" s="699" t="str">
        <f>+C22</f>
        <v>2Q 2025</v>
      </c>
      <c r="D36" s="700" t="str">
        <f>+I22</f>
        <v>2Q 2024</v>
      </c>
      <c r="E36" s="584" t="s">
        <v>80</v>
      </c>
    </row>
    <row r="37" spans="1:15" ht="18" customHeight="1" x14ac:dyDescent="0.2">
      <c r="A37" s="662" t="s">
        <v>178</v>
      </c>
      <c r="B37" s="200"/>
      <c r="C37" s="632">
        <f>+'[5]IS Mex c Hold'!$C$14</f>
        <v>36629.271346199996</v>
      </c>
      <c r="D37" s="582">
        <f>+'[5]IS Mex c Hold'!$E$14</f>
        <v>37474.127560389999</v>
      </c>
      <c r="E37" s="343">
        <f t="shared" ref="E37:E44" si="6">+C37/D37-1</f>
        <v>-2.254505359273562E-2</v>
      </c>
    </row>
    <row r="38" spans="1:15" ht="18" customHeight="1" x14ac:dyDescent="0.2">
      <c r="A38" s="339" t="s">
        <v>214</v>
      </c>
      <c r="B38" s="200"/>
      <c r="C38" s="338">
        <f>'[5]Is Gua'!$C$14</f>
        <v>4458.2680028103132</v>
      </c>
      <c r="D38" s="633">
        <f>'[5]Is Gua'!$E$14</f>
        <v>3846.0554596022657</v>
      </c>
      <c r="E38" s="634">
        <f t="shared" si="6"/>
        <v>0.15917933312156629</v>
      </c>
    </row>
    <row r="39" spans="1:15" ht="18" customHeight="1" thickBot="1" x14ac:dyDescent="0.25">
      <c r="A39" s="631" t="s">
        <v>213</v>
      </c>
      <c r="B39" s="200"/>
      <c r="C39" s="636">
        <f>+'[5]Is CAM'!$C$14-C38</f>
        <v>4218.4841464153142</v>
      </c>
      <c r="D39" s="636">
        <f>+'[5]Is CAM'!$E$14-D38</f>
        <v>3746.3481223620474</v>
      </c>
      <c r="E39" s="637">
        <f t="shared" si="6"/>
        <v>0.12602566783238189</v>
      </c>
    </row>
    <row r="40" spans="1:15" ht="18" customHeight="1" thickBot="1" x14ac:dyDescent="0.25">
      <c r="A40" s="638" t="s">
        <v>180</v>
      </c>
      <c r="B40" s="639"/>
      <c r="C40" s="640">
        <f>+SUM(C37:C39)</f>
        <v>45306.023495425623</v>
      </c>
      <c r="D40" s="641">
        <f>+SUM(D37:D39)</f>
        <v>45066.53114235431</v>
      </c>
      <c r="E40" s="642">
        <f t="shared" si="6"/>
        <v>5.3141954128843594E-3</v>
      </c>
    </row>
    <row r="41" spans="1:15" ht="18" customHeight="1" x14ac:dyDescent="0.2">
      <c r="A41" s="339" t="s">
        <v>161</v>
      </c>
      <c r="B41" s="200"/>
      <c r="C41" s="632">
        <f>+'[5]Is Col'!$C$14</f>
        <v>5384.2594649798702</v>
      </c>
      <c r="D41" s="582">
        <f>+'[5]Is Col'!$E$14</f>
        <v>4784.8260628277048</v>
      </c>
      <c r="E41" s="630">
        <f t="shared" si="6"/>
        <v>0.12527799219475</v>
      </c>
    </row>
    <row r="42" spans="1:15" ht="18" customHeight="1" x14ac:dyDescent="0.2">
      <c r="A42" s="606" t="s">
        <v>176</v>
      </c>
      <c r="B42" s="200"/>
      <c r="C42" s="338">
        <f>+'[5]Is Brasil'!$C$14</f>
        <v>18358.701763835146</v>
      </c>
      <c r="D42" s="633">
        <f>+'[5]Is Brasil'!$E$14</f>
        <v>16442.80952045957</v>
      </c>
      <c r="E42" s="634">
        <f t="shared" si="6"/>
        <v>0.11651854514227988</v>
      </c>
    </row>
    <row r="43" spans="1:15" ht="18" customHeight="1" x14ac:dyDescent="0.2">
      <c r="A43" s="606" t="s">
        <v>181</v>
      </c>
      <c r="B43" s="200"/>
      <c r="C43" s="635">
        <f>+'[5]Is Arg'!$C$14</f>
        <v>2652.5536704845495</v>
      </c>
      <c r="D43" s="633">
        <f>+'[5]Is Arg'!$E$14</f>
        <v>2154.2748006845795</v>
      </c>
      <c r="E43" s="634">
        <f t="shared" si="6"/>
        <v>0.23129772935264725</v>
      </c>
    </row>
    <row r="44" spans="1:15" ht="18" customHeight="1" thickBot="1" x14ac:dyDescent="0.25">
      <c r="A44" s="339" t="s">
        <v>182</v>
      </c>
      <c r="B44" s="200"/>
      <c r="C44" s="627">
        <f>+'[5]Is Uru'!$C$14</f>
        <v>1215.0742295134037</v>
      </c>
      <c r="D44" s="636">
        <f>+'[5]Is Uru'!$E$14</f>
        <v>1007.3616022491832</v>
      </c>
      <c r="E44" s="637">
        <f t="shared" si="6"/>
        <v>0.20619470386845284</v>
      </c>
    </row>
    <row r="45" spans="1:15" ht="20.45" customHeight="1" thickBot="1" x14ac:dyDescent="0.25">
      <c r="A45" s="643" t="s">
        <v>12</v>
      </c>
      <c r="B45" s="639"/>
      <c r="C45" s="640">
        <f>+SUM(C41:C44)</f>
        <v>27610.589128812971</v>
      </c>
      <c r="D45" s="644">
        <f>+SUM(D41:D44)</f>
        <v>24389.27198622104</v>
      </c>
      <c r="E45" s="645">
        <f>+C45/D45-1</f>
        <v>0.13207926601547793</v>
      </c>
      <c r="G45" s="233"/>
    </row>
    <row r="46" spans="1:15" ht="18.600000000000001" customHeight="1" thickBot="1" x14ac:dyDescent="0.25">
      <c r="A46" s="626" t="str">
        <f>A33</f>
        <v>TOTAL</v>
      </c>
      <c r="B46" s="589"/>
      <c r="C46" s="590">
        <f>+C40+C45</f>
        <v>72916.612624238594</v>
      </c>
      <c r="D46" s="628">
        <f>+D40+D45</f>
        <v>69455.803128575353</v>
      </c>
      <c r="E46" s="629">
        <f>+C46/D46-1</f>
        <v>4.9827506698852053E-2</v>
      </c>
      <c r="F46" s="330"/>
    </row>
    <row r="47" spans="1:15" ht="11.1" customHeight="1" x14ac:dyDescent="0.2">
      <c r="C47" s="330"/>
      <c r="D47" s="330"/>
      <c r="E47" s="330"/>
      <c r="F47" s="330"/>
    </row>
    <row r="48" spans="1:15" ht="16.899999999999999" customHeight="1" x14ac:dyDescent="0.2">
      <c r="A48" s="340" t="s">
        <v>236</v>
      </c>
      <c r="C48" s="330"/>
      <c r="D48" s="330"/>
      <c r="E48" s="330"/>
    </row>
    <row r="49" spans="1:1" ht="15.6" customHeight="1" x14ac:dyDescent="0.2">
      <c r="A49" s="364" t="s">
        <v>258</v>
      </c>
    </row>
    <row r="50" spans="1:1" ht="11.1" customHeight="1" x14ac:dyDescent="0.2">
      <c r="A50" s="341"/>
    </row>
  </sheetData>
  <mergeCells count="30">
    <mergeCell ref="K34:L34"/>
    <mergeCell ref="C22:G22"/>
    <mergeCell ref="A1:O1"/>
    <mergeCell ref="A2:O2"/>
    <mergeCell ref="A4:O4"/>
    <mergeCell ref="I5:M5"/>
    <mergeCell ref="C5:G5"/>
    <mergeCell ref="I22:M22"/>
    <mergeCell ref="D23:E23"/>
    <mergeCell ref="D24:E24"/>
    <mergeCell ref="D25:E25"/>
    <mergeCell ref="D26:E26"/>
    <mergeCell ref="D27:E27"/>
    <mergeCell ref="D28:E28"/>
    <mergeCell ref="D29:E29"/>
    <mergeCell ref="D30:E30"/>
    <mergeCell ref="D31:E31"/>
    <mergeCell ref="D32:E32"/>
    <mergeCell ref="D33:E33"/>
    <mergeCell ref="J23:K23"/>
    <mergeCell ref="J24:K24"/>
    <mergeCell ref="J25:K25"/>
    <mergeCell ref="J26:K26"/>
    <mergeCell ref="J27:K27"/>
    <mergeCell ref="J28:K28"/>
    <mergeCell ref="J29:K29"/>
    <mergeCell ref="J30:K30"/>
    <mergeCell ref="J31:K31"/>
    <mergeCell ref="J32:K32"/>
    <mergeCell ref="J33:K33"/>
  </mergeCells>
  <pageMargins left="0.7" right="0.7" top="0.75" bottom="0.75" header="0.3" footer="0.3"/>
  <pageSetup orientation="portrait" horizontalDpi="300" verticalDpi="300" r:id="rId1"/>
  <ignoredErrors>
    <ignoredError sqref="M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 YTD</vt:lpstr>
      <vt:lpstr>Volumen YTD</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bryan.carlson@kof.com.mx</dc:creator>
  <cp:lastModifiedBy>Silva Moreno, Bryan</cp:lastModifiedBy>
  <cp:lastPrinted>2018-07-20T19:35:30Z</cp:lastPrinted>
  <dcterms:created xsi:type="dcterms:W3CDTF">2011-12-21T23:50:30Z</dcterms:created>
  <dcterms:modified xsi:type="dcterms:W3CDTF">2025-07-22T16:00:26Z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