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cocacolafemsa-my.sharepoint.com/personal/jorge_collazo_kof_com_mx/Documents/Investor Relations/Reportes Trimestrales/2024/4Q24/15. Formato PR/Financial Statements Valores/"/>
    </mc:Choice>
  </mc:AlternateContent>
  <xr:revisionPtr revIDLastSave="3" documentId="8_{4144D15D-3EB1-43D8-A023-447AFD7A5567}" xr6:coauthVersionLast="47" xr6:coauthVersionMax="47" xr10:uidLastSave="{34F59A34-DD48-4399-AED1-6EA4686A0078}"/>
  <bookViews>
    <workbookView xWindow="-120" yWindow="-120" windowWidth="29040" windowHeight="17520" tabRatio="807" xr2:uid="{00000000-000D-0000-FFFF-FFFF00000000}"/>
  </bookViews>
  <sheets>
    <sheet name="KOF Summary" sheetId="23" r:id="rId1"/>
    <sheet name="Division Summary" sheetId="24" r:id="rId2"/>
    <sheet name="Consolidated Balance" sheetId="21" r:id="rId3"/>
    <sheet name="FEMCO Comercial" sheetId="8" state="hidden" r:id="rId4"/>
    <sheet name="Consolidated Results KOF" sheetId="31" r:id="rId5"/>
    <sheet name="Division MX - CAM" sheetId="22" r:id="rId6"/>
    <sheet name="SA Division" sheetId="26" r:id="rId7"/>
    <sheet name="Macroeconomics" sheetId="27" r:id="rId8"/>
    <sheet name="Volume Q" sheetId="30" r:id="rId9"/>
    <sheet name="Volume YTD" sheetId="35" r:id="rId10"/>
    <sheet name="Volumen YTD" sheetId="34" state="hidden" r:id="rId11"/>
  </sheets>
  <definedNames>
    <definedName name="_xlnm.Print_Area" localSheetId="2">'Consolidated Balance'!$B$2:$K$47</definedName>
    <definedName name="_xlnm.Print_Area" localSheetId="4">'Consolidated Results KOF'!$A$1:$H$53</definedName>
    <definedName name="_xlnm.Print_Area" localSheetId="5">'Division MX - CAM'!$A$1:$H$27</definedName>
    <definedName name="_xlnm.Print_Area" localSheetId="3">'FEMCO Comercial'!$A$1:$O$35</definedName>
    <definedName name="ebitdaprom" localSheetId="2">#REF!,#REF!,#REF!,#REF!,#REF!,#REF!</definedName>
    <definedName name="ebitdaprom" localSheetId="4">#REF!,#REF!,#REF!,#REF!,#REF!,#REF!</definedName>
    <definedName name="ebitdaprom" localSheetId="5">#REF!,#REF!,#REF!,#REF!,#REF!,#REF!</definedName>
    <definedName name="ebitdaprom" localSheetId="10">#REF!,#REF!,#REF!,#REF!,#REF!,#REF!</definedName>
    <definedName name="ebitdaprom">#REF!,#REF!,#REF!,#REF!,#REF!,#REF!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35" l="1"/>
  <c r="D25" i="35"/>
  <c r="G8" i="35"/>
  <c r="G8" i="30" l="1"/>
  <c r="R22" i="23" l="1"/>
  <c r="R23" i="23" s="1"/>
  <c r="E44" i="35" l="1"/>
  <c r="E42" i="35"/>
  <c r="E37" i="35"/>
  <c r="A41" i="27"/>
  <c r="F21" i="21"/>
  <c r="F16" i="21"/>
  <c r="F15" i="21"/>
  <c r="F10" i="21"/>
  <c r="F9" i="21"/>
  <c r="L17" i="21"/>
  <c r="L12" i="21"/>
  <c r="L11" i="21"/>
  <c r="K20" i="26"/>
  <c r="D20" i="26"/>
  <c r="K19" i="26"/>
  <c r="K18" i="26"/>
  <c r="D14" i="26"/>
  <c r="D18" i="26"/>
  <c r="G9" i="26"/>
  <c r="M20" i="22"/>
  <c r="D16" i="22"/>
  <c r="M15" i="22"/>
  <c r="N14" i="22"/>
  <c r="G14" i="22"/>
  <c r="F13" i="22"/>
  <c r="K12" i="22"/>
  <c r="F14" i="22"/>
  <c r="G9" i="22"/>
  <c r="N40" i="31"/>
  <c r="N33" i="31"/>
  <c r="N32" i="31"/>
  <c r="N29" i="31"/>
  <c r="N23" i="31"/>
  <c r="K20" i="31"/>
  <c r="N18" i="31"/>
  <c r="K14" i="31"/>
  <c r="N9" i="31"/>
  <c r="N7" i="31"/>
  <c r="G36" i="31"/>
  <c r="G31" i="31"/>
  <c r="G29" i="31"/>
  <c r="G28" i="31"/>
  <c r="G27" i="31"/>
  <c r="G25" i="31"/>
  <c r="G23" i="31"/>
  <c r="G22" i="31"/>
  <c r="G21" i="31"/>
  <c r="D20" i="31"/>
  <c r="G17" i="31"/>
  <c r="D13" i="31"/>
  <c r="F20" i="31"/>
  <c r="D12" i="31"/>
  <c r="G9" i="31"/>
  <c r="G7" i="31"/>
  <c r="M13" i="35"/>
  <c r="L16" i="35"/>
  <c r="G10" i="35"/>
  <c r="M7" i="35"/>
  <c r="I33" i="35"/>
  <c r="M30" i="35"/>
  <c r="G30" i="35"/>
  <c r="M29" i="35"/>
  <c r="G24" i="35"/>
  <c r="G31" i="30"/>
  <c r="G28" i="30"/>
  <c r="M15" i="30"/>
  <c r="G15" i="30"/>
  <c r="M13" i="30"/>
  <c r="G12" i="30"/>
  <c r="L16" i="30"/>
  <c r="M10" i="30"/>
  <c r="D16" i="30"/>
  <c r="M7" i="30"/>
  <c r="A33" i="34"/>
  <c r="A32" i="34"/>
  <c r="A31" i="34"/>
  <c r="A30" i="34"/>
  <c r="A29" i="34"/>
  <c r="A28" i="34"/>
  <c r="A27" i="34"/>
  <c r="A26" i="34"/>
  <c r="A25" i="34"/>
  <c r="A24" i="34"/>
  <c r="C22" i="34"/>
  <c r="A46" i="35"/>
  <c r="E43" i="35"/>
  <c r="K33" i="35"/>
  <c r="E33" i="35"/>
  <c r="A33" i="35"/>
  <c r="A32" i="35"/>
  <c r="A31" i="35"/>
  <c r="A30" i="35"/>
  <c r="Q29" i="35"/>
  <c r="Q28" i="35"/>
  <c r="A28" i="35"/>
  <c r="Z27" i="35"/>
  <c r="Q27" i="35"/>
  <c r="A27" i="35"/>
  <c r="Z26" i="35"/>
  <c r="Q26" i="35"/>
  <c r="A26" i="35"/>
  <c r="Z25" i="35"/>
  <c r="Q25" i="35"/>
  <c r="Z24" i="35"/>
  <c r="Q24" i="35"/>
  <c r="Z23" i="35"/>
  <c r="Q23" i="35"/>
  <c r="Z22" i="35"/>
  <c r="O22" i="35"/>
  <c r="I22" i="35"/>
  <c r="C22" i="35"/>
  <c r="Q12" i="35"/>
  <c r="Q11" i="35"/>
  <c r="Q10" i="35"/>
  <c r="K16" i="35"/>
  <c r="E16" i="35"/>
  <c r="Q9" i="35"/>
  <c r="Q8" i="35"/>
  <c r="Q7" i="35"/>
  <c r="Q6" i="35"/>
  <c r="A46" i="30"/>
  <c r="K33" i="30"/>
  <c r="E33" i="30"/>
  <c r="A33" i="30"/>
  <c r="A32" i="30"/>
  <c r="A31" i="30"/>
  <c r="A30" i="30"/>
  <c r="Q29" i="30"/>
  <c r="Q28" i="30"/>
  <c r="M28" i="30"/>
  <c r="A28" i="30"/>
  <c r="Z27" i="30"/>
  <c r="Q27" i="30"/>
  <c r="A27" i="30"/>
  <c r="Z26" i="30"/>
  <c r="Q26" i="30"/>
  <c r="A26" i="30"/>
  <c r="Z25" i="30"/>
  <c r="Q25" i="30"/>
  <c r="Z24" i="30"/>
  <c r="Q24" i="30"/>
  <c r="Z23" i="30"/>
  <c r="Q23" i="30"/>
  <c r="Z22" i="30"/>
  <c r="O22" i="30"/>
  <c r="I22" i="30"/>
  <c r="D36" i="30" s="1"/>
  <c r="C22" i="30"/>
  <c r="C36" i="30" s="1"/>
  <c r="Q12" i="30"/>
  <c r="Q11" i="30"/>
  <c r="G11" i="30"/>
  <c r="Q10" i="30"/>
  <c r="K16" i="30"/>
  <c r="Q9" i="30"/>
  <c r="Q8" i="30"/>
  <c r="Q7" i="30"/>
  <c r="Q6" i="30"/>
  <c r="A38" i="27"/>
  <c r="A44" i="27"/>
  <c r="A43" i="27"/>
  <c r="A42" i="27"/>
  <c r="A40" i="27"/>
  <c r="A39" i="27"/>
  <c r="A37" i="27"/>
  <c r="A36" i="27"/>
  <c r="M20" i="26"/>
  <c r="D19" i="26"/>
  <c r="M18" i="26"/>
  <c r="F18" i="26"/>
  <c r="K16" i="26"/>
  <c r="F16" i="26"/>
  <c r="K15" i="26"/>
  <c r="F15" i="26"/>
  <c r="M14" i="26"/>
  <c r="K14" i="26"/>
  <c r="F14" i="26"/>
  <c r="K13" i="26"/>
  <c r="F13" i="26"/>
  <c r="K12" i="26"/>
  <c r="F12" i="26"/>
  <c r="F20" i="26"/>
  <c r="N9" i="26"/>
  <c r="L6" i="26"/>
  <c r="J6" i="26"/>
  <c r="E6" i="26"/>
  <c r="C6" i="26"/>
  <c r="J5" i="26"/>
  <c r="C5" i="26"/>
  <c r="F20" i="22"/>
  <c r="D20" i="22"/>
  <c r="K19" i="22"/>
  <c r="F19" i="22"/>
  <c r="D19" i="22"/>
  <c r="M18" i="22"/>
  <c r="K18" i="22"/>
  <c r="D18" i="22"/>
  <c r="D15" i="22"/>
  <c r="M14" i="22"/>
  <c r="K13" i="22"/>
  <c r="D13" i="22"/>
  <c r="M19" i="22"/>
  <c r="G12" i="22"/>
  <c r="F12" i="22"/>
  <c r="F18" i="22"/>
  <c r="D12" i="22"/>
  <c r="N9" i="22"/>
  <c r="G40" i="31"/>
  <c r="M39" i="31"/>
  <c r="G37" i="31"/>
  <c r="M36" i="31"/>
  <c r="L35" i="31"/>
  <c r="K35" i="31"/>
  <c r="M35" i="31" s="1"/>
  <c r="J35" i="31"/>
  <c r="E35" i="31"/>
  <c r="D35" i="31"/>
  <c r="F35" i="31" s="1"/>
  <c r="C35" i="31"/>
  <c r="D32" i="31"/>
  <c r="N31" i="31"/>
  <c r="N28" i="31"/>
  <c r="N24" i="31"/>
  <c r="N22" i="31"/>
  <c r="M18" i="31"/>
  <c r="G18" i="31"/>
  <c r="N17" i="31"/>
  <c r="M15" i="31"/>
  <c r="N13" i="31"/>
  <c r="K13" i="31"/>
  <c r="F13" i="31"/>
  <c r="G13" i="31"/>
  <c r="N12" i="31"/>
  <c r="M12" i="31"/>
  <c r="M33" i="31"/>
  <c r="F39" i="31"/>
  <c r="N11" i="31"/>
  <c r="G11" i="31"/>
  <c r="N8" i="31"/>
  <c r="G8" i="31"/>
  <c r="S34" i="8"/>
  <c r="R34" i="8"/>
  <c r="P34" i="8"/>
  <c r="P7" i="8"/>
  <c r="L6" i="8"/>
  <c r="J6" i="8"/>
  <c r="E6" i="8"/>
  <c r="C6" i="8"/>
  <c r="J5" i="8"/>
  <c r="C5" i="8"/>
  <c r="F40" i="21"/>
  <c r="L22" i="21"/>
  <c r="L21" i="21"/>
  <c r="L20" i="21"/>
  <c r="F20" i="21"/>
  <c r="L19" i="21"/>
  <c r="F19" i="21"/>
  <c r="F18" i="21"/>
  <c r="F17" i="21"/>
  <c r="L16" i="21"/>
  <c r="L15" i="21"/>
  <c r="L14" i="21"/>
  <c r="F13" i="21"/>
  <c r="F12" i="21"/>
  <c r="F11" i="21"/>
  <c r="L10" i="21"/>
  <c r="L9" i="21"/>
  <c r="L8" i="21"/>
  <c r="K6" i="21"/>
  <c r="J6" i="21"/>
  <c r="F33" i="24"/>
  <c r="E33" i="24"/>
  <c r="F24" i="24"/>
  <c r="E24" i="24"/>
  <c r="F15" i="24"/>
  <c r="E15" i="24"/>
  <c r="F6" i="24"/>
  <c r="E6" i="24"/>
  <c r="C11" i="23"/>
  <c r="N5" i="23"/>
  <c r="M5" i="23"/>
  <c r="K5" i="23"/>
  <c r="J5" i="23"/>
  <c r="H5" i="23"/>
  <c r="G5" i="23"/>
  <c r="E5" i="23"/>
  <c r="D5" i="23"/>
  <c r="G31" i="35" l="1"/>
  <c r="R29" i="35" s="1"/>
  <c r="G7" i="35"/>
  <c r="R6" i="35" s="1"/>
  <c r="F16" i="30"/>
  <c r="F33" i="30"/>
  <c r="J33" i="35"/>
  <c r="J33" i="30"/>
  <c r="M29" i="30"/>
  <c r="E39" i="30"/>
  <c r="D18" i="31"/>
  <c r="D36" i="31"/>
  <c r="G14" i="31"/>
  <c r="G38" i="31"/>
  <c r="M14" i="31"/>
  <c r="M19" i="31"/>
  <c r="N25" i="31"/>
  <c r="K15" i="22"/>
  <c r="D33" i="31"/>
  <c r="G32" i="31"/>
  <c r="G39" i="31"/>
  <c r="N10" i="31"/>
  <c r="N15" i="31"/>
  <c r="M20" i="31"/>
  <c r="M32" i="31"/>
  <c r="K20" i="22"/>
  <c r="D16" i="26"/>
  <c r="F22" i="21"/>
  <c r="D14" i="31"/>
  <c r="G10" i="31"/>
  <c r="G15" i="31"/>
  <c r="N21" i="31"/>
  <c r="K16" i="22"/>
  <c r="N27" i="31"/>
  <c r="N14" i="31"/>
  <c r="D12" i="26"/>
  <c r="D15" i="26"/>
  <c r="N19" i="31"/>
  <c r="K33" i="31"/>
  <c r="D39" i="31"/>
  <c r="D13" i="26"/>
  <c r="M27" i="35"/>
  <c r="M24" i="30"/>
  <c r="M27" i="30"/>
  <c r="L33" i="35"/>
  <c r="D16" i="35"/>
  <c r="D33" i="35"/>
  <c r="C16" i="35"/>
  <c r="C16" i="30"/>
  <c r="M9" i="35"/>
  <c r="E42" i="30"/>
  <c r="E43" i="30"/>
  <c r="G25" i="30"/>
  <c r="R24" i="30" s="1"/>
  <c r="M26" i="30"/>
  <c r="R7" i="30"/>
  <c r="G9" i="30"/>
  <c r="M12" i="35"/>
  <c r="M32" i="35"/>
  <c r="J16" i="30"/>
  <c r="M30" i="30"/>
  <c r="M31" i="30"/>
  <c r="O31" i="30" s="1"/>
  <c r="L33" i="30"/>
  <c r="M14" i="35"/>
  <c r="G27" i="35"/>
  <c r="I16" i="30"/>
  <c r="M14" i="30"/>
  <c r="M11" i="35"/>
  <c r="G14" i="30"/>
  <c r="R12" i="30" s="1"/>
  <c r="G24" i="30"/>
  <c r="R23" i="30" s="1"/>
  <c r="M15" i="35"/>
  <c r="G25" i="35"/>
  <c r="R24" i="35" s="1"/>
  <c r="G29" i="35"/>
  <c r="O29" i="35" s="1"/>
  <c r="G32" i="35"/>
  <c r="I33" i="30"/>
  <c r="M11" i="30"/>
  <c r="O11" i="30" s="1"/>
  <c r="G13" i="30"/>
  <c r="O13" i="30" s="1"/>
  <c r="F16" i="35"/>
  <c r="G11" i="35"/>
  <c r="F33" i="35"/>
  <c r="G27" i="30"/>
  <c r="G30" i="30"/>
  <c r="R28" i="30" s="1"/>
  <c r="D33" i="30"/>
  <c r="I16" i="35"/>
  <c r="G12" i="35"/>
  <c r="R10" i="35" s="1"/>
  <c r="G13" i="35"/>
  <c r="O13" i="35" s="1"/>
  <c r="G15" i="35"/>
  <c r="M24" i="35"/>
  <c r="O24" i="35" s="1"/>
  <c r="G28" i="35"/>
  <c r="G7" i="30"/>
  <c r="O7" i="30" s="1"/>
  <c r="C33" i="30"/>
  <c r="E16" i="30"/>
  <c r="M12" i="30"/>
  <c r="O12" i="30" s="1"/>
  <c r="G29" i="30"/>
  <c r="M10" i="35"/>
  <c r="O10" i="35" s="1"/>
  <c r="G14" i="35"/>
  <c r="M28" i="35"/>
  <c r="M31" i="35"/>
  <c r="D45" i="35"/>
  <c r="E44" i="30"/>
  <c r="D40" i="30"/>
  <c r="R10" i="30"/>
  <c r="O28" i="30"/>
  <c r="R23" i="35"/>
  <c r="O15" i="30"/>
  <c r="O30" i="35"/>
  <c r="F12" i="31"/>
  <c r="D15" i="31"/>
  <c r="D19" i="31"/>
  <c r="D14" i="22"/>
  <c r="M12" i="26"/>
  <c r="R29" i="30"/>
  <c r="G12" i="31"/>
  <c r="M13" i="31"/>
  <c r="F32" i="31"/>
  <c r="G32" i="30"/>
  <c r="J16" i="35"/>
  <c r="F15" i="31"/>
  <c r="D16" i="31"/>
  <c r="K18" i="31"/>
  <c r="F19" i="31"/>
  <c r="K36" i="31"/>
  <c r="K39" i="31"/>
  <c r="M13" i="26"/>
  <c r="M19" i="26"/>
  <c r="G10" i="30"/>
  <c r="O10" i="30" s="1"/>
  <c r="C33" i="35"/>
  <c r="R28" i="35"/>
  <c r="R26" i="30"/>
  <c r="K12" i="31"/>
  <c r="M12" i="22"/>
  <c r="M26" i="35"/>
  <c r="K15" i="31"/>
  <c r="K19" i="31"/>
  <c r="K32" i="31"/>
  <c r="F33" i="31"/>
  <c r="N12" i="22"/>
  <c r="R9" i="30"/>
  <c r="M32" i="30"/>
  <c r="F14" i="31"/>
  <c r="K16" i="31"/>
  <c r="F18" i="31"/>
  <c r="F36" i="31"/>
  <c r="M13" i="22"/>
  <c r="K14" i="22"/>
  <c r="F15" i="22"/>
  <c r="M15" i="26"/>
  <c r="M16" i="26"/>
  <c r="F19" i="26"/>
  <c r="G9" i="35"/>
  <c r="R8" i="35" s="1"/>
  <c r="E37" i="30"/>
  <c r="C45" i="35"/>
  <c r="E41" i="30"/>
  <c r="D45" i="30"/>
  <c r="D40" i="35"/>
  <c r="E39" i="35"/>
  <c r="C45" i="30"/>
  <c r="C40" i="30"/>
  <c r="E38" i="35"/>
  <c r="E41" i="35"/>
  <c r="E38" i="30"/>
  <c r="C40" i="35"/>
  <c r="G26" i="35"/>
  <c r="G26" i="30"/>
  <c r="M9" i="30"/>
  <c r="M8" i="35"/>
  <c r="M8" i="30"/>
  <c r="M25" i="35"/>
  <c r="M25" i="30"/>
  <c r="O27" i="30" l="1"/>
  <c r="O29" i="30"/>
  <c r="M16" i="30"/>
  <c r="O7" i="35"/>
  <c r="M16" i="35"/>
  <c r="M33" i="30"/>
  <c r="O31" i="35"/>
  <c r="M33" i="35"/>
  <c r="R27" i="35"/>
  <c r="O8" i="30"/>
  <c r="O14" i="30"/>
  <c r="G16" i="30"/>
  <c r="O16" i="30" s="1"/>
  <c r="O30" i="30"/>
  <c r="G16" i="35"/>
  <c r="O16" i="35" s="1"/>
  <c r="O28" i="35"/>
  <c r="O27" i="35"/>
  <c r="D46" i="30"/>
  <c r="O25" i="35"/>
  <c r="O25" i="30"/>
  <c r="D46" i="35"/>
  <c r="E45" i="35"/>
  <c r="O32" i="35"/>
  <c r="R6" i="30"/>
  <c r="R11" i="30"/>
  <c r="O14" i="35"/>
  <c r="R26" i="35"/>
  <c r="G33" i="35"/>
  <c r="O12" i="35"/>
  <c r="O9" i="30"/>
  <c r="O15" i="35"/>
  <c r="R27" i="30"/>
  <c r="O11" i="35"/>
  <c r="R8" i="30"/>
  <c r="R9" i="35"/>
  <c r="O24" i="30"/>
  <c r="O9" i="35"/>
  <c r="R12" i="35"/>
  <c r="R11" i="35"/>
  <c r="E45" i="30"/>
  <c r="O32" i="30"/>
  <c r="G33" i="30"/>
  <c r="C46" i="30"/>
  <c r="E40" i="30"/>
  <c r="E40" i="35"/>
  <c r="C46" i="35"/>
  <c r="R25" i="30"/>
  <c r="O26" i="30"/>
  <c r="R25" i="35"/>
  <c r="O26" i="35"/>
  <c r="O8" i="35"/>
  <c r="R7" i="35"/>
  <c r="R30" i="30" l="1"/>
  <c r="S22" i="30" s="1"/>
  <c r="O33" i="35"/>
  <c r="E46" i="35"/>
  <c r="O33" i="30"/>
  <c r="E46" i="30"/>
  <c r="R30" i="35"/>
  <c r="S22" i="35" s="1"/>
</calcChain>
</file>

<file path=xl/sharedStrings.xml><?xml version="1.0" encoding="utf-8"?>
<sst xmlns="http://schemas.openxmlformats.org/spreadsheetml/2006/main" count="553" uniqueCount="274">
  <si>
    <t>Total revenues</t>
  </si>
  <si>
    <t>Cost of sales</t>
  </si>
  <si>
    <t>Gross profit</t>
  </si>
  <si>
    <t>% of rev.</t>
  </si>
  <si>
    <t>Depreciation</t>
  </si>
  <si>
    <t>CAPEX</t>
  </si>
  <si>
    <t>Administrative expenses</t>
  </si>
  <si>
    <t>Selling expenses</t>
  </si>
  <si>
    <t>Results of Operations</t>
  </si>
  <si>
    <t>Millions of Pesos</t>
  </si>
  <si>
    <t>Income from operations</t>
  </si>
  <si>
    <t>% of Total Debt</t>
  </si>
  <si>
    <t>South America</t>
  </si>
  <si>
    <t>Information of OXXO Stores</t>
  </si>
  <si>
    <t>Total stores</t>
  </si>
  <si>
    <t>Amortization &amp; other non-cash charges</t>
  </si>
  <si>
    <t xml:space="preserve">   Total debt = short-term bank loans + current maturities of long-term debt + long-term bank loans. </t>
  </si>
  <si>
    <t>% Var.</t>
  </si>
  <si>
    <t>Net new convenience stores:</t>
  </si>
  <si>
    <t>Other operating expenses (income), net</t>
  </si>
  <si>
    <t>Operative cash flow</t>
  </si>
  <si>
    <t>End-of-period Exchange Rates</t>
  </si>
  <si>
    <t>Year-to-date</t>
  </si>
  <si>
    <t>Last-twelve-months</t>
  </si>
  <si>
    <t xml:space="preserve">vs. Last quarter </t>
  </si>
  <si>
    <t>Interest expense</t>
  </si>
  <si>
    <r>
      <rPr>
        <vertAlign val="superscript"/>
        <sz val="7"/>
        <color indexed="8"/>
        <rFont val="Calibri"/>
        <family val="2"/>
        <scheme val="minor"/>
      </rPr>
      <t>(1)</t>
    </r>
    <r>
      <rPr>
        <sz val="7"/>
        <color indexed="8"/>
        <rFont val="Calibri"/>
        <family val="2"/>
        <scheme val="minor"/>
      </rPr>
      <t xml:space="preserve"> Other operating expenses (income), net = other operating expenses (income) +(-) equity method from operated associates.</t>
    </r>
  </si>
  <si>
    <r>
      <rPr>
        <vertAlign val="superscript"/>
        <sz val="7"/>
        <color indexed="8"/>
        <rFont val="Calibri"/>
        <family val="2"/>
        <scheme val="minor"/>
      </rPr>
      <t>(2)</t>
    </r>
    <r>
      <rPr>
        <sz val="7"/>
        <color indexed="8"/>
        <rFont val="Calibri"/>
        <family val="2"/>
        <scheme val="minor"/>
      </rPr>
      <t xml:space="preserve"> Income from operations = gross profit - administrative and selling expenses  - other operating expenses (income), net.</t>
    </r>
  </si>
  <si>
    <r>
      <t>(3)</t>
    </r>
    <r>
      <rPr>
        <sz val="7"/>
        <color indexed="8"/>
        <rFont val="Calibri"/>
        <family val="2"/>
        <scheme val="minor"/>
      </rPr>
      <t xml:space="preserve"> Mainly represents the equity method participation in Heineken´s results, net.</t>
    </r>
  </si>
  <si>
    <r>
      <t>(4)</t>
    </r>
    <r>
      <rPr>
        <sz val="7"/>
        <color indexed="8"/>
        <rFont val="Calibri"/>
        <family val="2"/>
        <scheme val="minor"/>
      </rPr>
      <t xml:space="preserve"> Total current assets / total current liabilities.</t>
    </r>
  </si>
  <si>
    <r>
      <t>(5)</t>
    </r>
    <r>
      <rPr>
        <sz val="7"/>
        <color indexed="8"/>
        <rFont val="Calibri"/>
        <family val="2"/>
        <scheme val="minor"/>
      </rPr>
      <t xml:space="preserve"> Income from operations + depreciation + amortization &amp; other / interest expense, net.</t>
    </r>
  </si>
  <si>
    <r>
      <t>(6)</t>
    </r>
    <r>
      <rPr>
        <sz val="7"/>
        <color indexed="8"/>
        <rFont val="Calibri"/>
        <family val="2"/>
        <scheme val="minor"/>
      </rPr>
      <t xml:space="preserve">  Total liabilities / total stockholders' equity.</t>
    </r>
  </si>
  <si>
    <r>
      <t>(7)</t>
    </r>
    <r>
      <rPr>
        <sz val="7"/>
        <color indexed="8"/>
        <rFont val="Calibri"/>
        <family val="2"/>
        <scheme val="minor"/>
      </rPr>
      <t xml:space="preserve"> Total debt / long-term debt + stockholders' equity.</t>
    </r>
  </si>
  <si>
    <r>
      <t>% Org.</t>
    </r>
    <r>
      <rPr>
        <b/>
        <vertAlign val="superscript"/>
        <sz val="8"/>
        <color rgb="FF850026"/>
        <rFont val="Calibri"/>
        <family val="2"/>
        <scheme val="minor"/>
      </rPr>
      <t>(A)</t>
    </r>
  </si>
  <si>
    <t>Sales (thousands of pesos)</t>
  </si>
  <si>
    <t>Ticket (pesos)</t>
  </si>
  <si>
    <t>Traffic (thousands of transactions)</t>
  </si>
  <si>
    <t>Interest expense, net</t>
  </si>
  <si>
    <t>Foreign exchange loss (gain)</t>
  </si>
  <si>
    <t>Interest income</t>
  </si>
  <si>
    <r>
      <t xml:space="preserve">Same-store data: </t>
    </r>
    <r>
      <rPr>
        <vertAlign val="superscript"/>
        <sz val="8"/>
        <color indexed="8"/>
        <rFont val="Calibri"/>
        <family val="2"/>
        <scheme val="minor"/>
      </rPr>
      <t>(1)</t>
    </r>
  </si>
  <si>
    <r>
      <t>(1)</t>
    </r>
    <r>
      <rPr>
        <sz val="7"/>
        <rFont val="Calibri"/>
        <family val="2"/>
        <scheme val="minor"/>
      </rPr>
      <t xml:space="preserve"> Monthly average information per store, considering same stores with more than twelve months of operations, income from services are included.</t>
    </r>
  </si>
  <si>
    <r>
      <t>FEMSA Comercio - Retail Division</t>
    </r>
    <r>
      <rPr>
        <b/>
        <vertAlign val="superscript"/>
        <sz val="8"/>
        <color theme="0"/>
        <rFont val="Calibri"/>
        <family val="2"/>
        <scheme val="minor"/>
      </rPr>
      <t xml:space="preserve"> </t>
    </r>
  </si>
  <si>
    <t>U.S. Dollars</t>
  </si>
  <si>
    <r>
      <t xml:space="preserve">(A) </t>
    </r>
    <r>
      <rPr>
        <sz val="7.7"/>
        <rFont val="Calibri"/>
        <family val="2"/>
      </rPr>
      <t xml:space="preserve"> </t>
    </r>
    <r>
      <rPr>
        <sz val="7"/>
        <rFont val="Calibri"/>
        <family val="2"/>
      </rPr>
      <t>Organic basis (% Org.) Excludes the effects of significant mergers and acquisitions in the last twelve month</t>
    </r>
  </si>
  <si>
    <r>
      <rPr>
        <vertAlign val="superscript"/>
        <sz val="7"/>
        <rFont val="Calibri"/>
        <family val="2"/>
        <scheme val="minor"/>
      </rPr>
      <t>(B)</t>
    </r>
    <r>
      <rPr>
        <sz val="7"/>
        <rFont val="Calibri"/>
        <family val="2"/>
        <scheme val="minor"/>
      </rPr>
      <t xml:space="preserve">  Organic basis (% Org.) Excludes the effects of significant mergers and acquisitions in the last twelve month and the results of Coca-Cola FEMSA Venezuela in 2017. </t>
    </r>
  </si>
  <si>
    <r>
      <rPr>
        <vertAlign val="superscript"/>
        <sz val="7"/>
        <rFont val="Calibri"/>
        <family val="2"/>
        <scheme val="minor"/>
      </rPr>
      <t>(A)</t>
    </r>
    <r>
      <rPr>
        <sz val="7"/>
        <rFont val="Calibri"/>
        <family val="2"/>
        <scheme val="minor"/>
      </rPr>
      <t xml:space="preserve">  The Philippines is presented as a discontinued operation as of January 1, 2018, and the consolidated income statements presented herein are re-presented as if the Philippines had been discontinued from February 2017, date of the consolidation </t>
    </r>
  </si>
  <si>
    <t xml:space="preserve">of said operation. </t>
  </si>
  <si>
    <t>Mexican Pesos</t>
  </si>
  <si>
    <t>Colombian Pesos</t>
  </si>
  <si>
    <t>Brazilian Reals</t>
  </si>
  <si>
    <t xml:space="preserve">Currency </t>
  </si>
  <si>
    <t>Debt Maturity Profile</t>
  </si>
  <si>
    <t>FY 2018</t>
  </si>
  <si>
    <t>Δ%</t>
  </si>
  <si>
    <t>Total Revenues</t>
  </si>
  <si>
    <t xml:space="preserve">Gross Profit </t>
  </si>
  <si>
    <t>Operating Income</t>
  </si>
  <si>
    <t>Consolidated</t>
  </si>
  <si>
    <t xml:space="preserve"> </t>
  </si>
  <si>
    <t>Expressed in millions of Mexican pesos</t>
  </si>
  <si>
    <t>Operating income</t>
  </si>
  <si>
    <t>Change vs. same period of last year</t>
  </si>
  <si>
    <t>Sparkling</t>
  </si>
  <si>
    <t>Stills</t>
  </si>
  <si>
    <t>Total</t>
  </si>
  <si>
    <t>Volume</t>
  </si>
  <si>
    <t>TOTAL</t>
  </si>
  <si>
    <t xml:space="preserve">Transactions </t>
  </si>
  <si>
    <t>Average Rate</t>
  </si>
  <si>
    <t>Total Debt</t>
  </si>
  <si>
    <t>Revenues</t>
  </si>
  <si>
    <t>Expressed in million Mexican Pesos</t>
  </si>
  <si>
    <r>
      <t xml:space="preserve">Water </t>
    </r>
    <r>
      <rPr>
        <vertAlign val="superscript"/>
        <sz val="10.5"/>
        <color rgb="FFC00000"/>
        <rFont val="Calibri"/>
        <family val="2"/>
        <scheme val="minor"/>
      </rPr>
      <t>(1)</t>
    </r>
  </si>
  <si>
    <r>
      <t xml:space="preserve">Bulk </t>
    </r>
    <r>
      <rPr>
        <vertAlign val="superscript"/>
        <sz val="10.5"/>
        <color rgb="FFC00000"/>
        <rFont val="Calibri"/>
        <family val="2"/>
        <scheme val="minor"/>
      </rPr>
      <t>(2)</t>
    </r>
  </si>
  <si>
    <t>YoY</t>
  </si>
  <si>
    <t xml:space="preserve">Average price per unit case </t>
  </si>
  <si>
    <t>NA</t>
  </si>
  <si>
    <t>Mexico &amp; Central America</t>
  </si>
  <si>
    <t xml:space="preserve">MEXICO &amp; CENTRAL AMERICA DIVISION RESULTS </t>
  </si>
  <si>
    <t>Δ %</t>
  </si>
  <si>
    <r>
      <rPr>
        <i/>
        <vertAlign val="superscript"/>
        <sz val="9"/>
        <color theme="1"/>
        <rFont val="Calibri"/>
        <family val="2"/>
        <scheme val="minor"/>
      </rPr>
      <t>(1)</t>
    </r>
    <r>
      <rPr>
        <i/>
        <sz val="9"/>
        <color theme="1"/>
        <rFont val="Calibri"/>
        <family val="2"/>
        <scheme val="minor"/>
      </rPr>
      <t xml:space="preserve"> Excludes water presentations larger than 5.0 Lt ; includes flavored water</t>
    </r>
  </si>
  <si>
    <r>
      <rPr>
        <i/>
        <vertAlign val="superscript"/>
        <sz val="9"/>
        <color theme="1"/>
        <rFont val="Calibri"/>
        <family val="2"/>
        <scheme val="minor"/>
      </rPr>
      <t>(2)</t>
    </r>
    <r>
      <rPr>
        <i/>
        <sz val="9"/>
        <color theme="1"/>
        <rFont val="Calibri"/>
        <family val="2"/>
        <scheme val="minor"/>
      </rPr>
      <t xml:space="preserve"> Bulk Water  = Still bottled water in 5.0, 19.0 and 20.0 - liter packaging presentations; includes flavored water</t>
    </r>
  </si>
  <si>
    <r>
      <t xml:space="preserve">FY 2017 </t>
    </r>
    <r>
      <rPr>
        <b/>
        <vertAlign val="superscript"/>
        <sz val="10.5"/>
        <color rgb="FF393943"/>
        <rFont val="Calibri"/>
        <family val="2"/>
        <scheme val="minor"/>
      </rPr>
      <t>(3)</t>
    </r>
  </si>
  <si>
    <r>
      <rPr>
        <i/>
        <vertAlign val="superscript"/>
        <sz val="9"/>
        <color theme="1"/>
        <rFont val="Calibri"/>
        <family val="2"/>
        <scheme val="minor"/>
      </rPr>
      <t>(3)</t>
    </r>
    <r>
      <rPr>
        <i/>
        <sz val="9"/>
        <color theme="1"/>
        <rFont val="Calibri"/>
        <family val="2"/>
        <scheme val="minor"/>
      </rPr>
      <t xml:space="preserve"> Volume, transactions and revenues for FY 2017 are re-presented excluding the Philippines.</t>
    </r>
  </si>
  <si>
    <r>
      <rPr>
        <i/>
        <vertAlign val="superscript"/>
        <sz val="9"/>
        <color theme="1"/>
        <rFont val="Calibri"/>
        <family val="2"/>
        <scheme val="minor"/>
      </rPr>
      <t>(4)</t>
    </r>
    <r>
      <rPr>
        <i/>
        <sz val="9"/>
        <color theme="1"/>
        <rFont val="Calibri"/>
        <family val="2"/>
        <scheme val="minor"/>
      </rPr>
      <t xml:space="preserve"> Brazil includes beer revenues of Ps. 13,848.5 million for 2018 and Ps. 12,608.1million for the same period of the previous year. </t>
    </r>
  </si>
  <si>
    <r>
      <t>(1)</t>
    </r>
    <r>
      <rPr>
        <sz val="8"/>
        <color indexed="63"/>
        <rFont val="Calibri"/>
        <family val="2"/>
        <scheme val="minor"/>
      </rPr>
      <t xml:space="preserve"> Except volume and average price per unit case figures.</t>
    </r>
  </si>
  <si>
    <r>
      <t>(2)</t>
    </r>
    <r>
      <rPr>
        <sz val="8"/>
        <color indexed="63"/>
        <rFont val="Calibri"/>
        <family val="2"/>
        <scheme val="minor"/>
      </rPr>
      <t xml:space="preserve"> </t>
    </r>
    <r>
      <rPr>
        <b/>
        <sz val="8"/>
        <color indexed="63"/>
        <rFont val="Calibri"/>
        <family val="2"/>
        <scheme val="minor"/>
      </rPr>
      <t>Quarter information:</t>
    </r>
    <r>
      <rPr>
        <sz val="8"/>
        <color indexed="63"/>
        <rFont val="Calibri"/>
        <family val="2"/>
        <scheme val="minor"/>
      </rPr>
      <t xml:space="preserve"> Includes total revenues of Ps. 20,921  million from our Mexican operation for the fourht quarter of 2018 and 20,044 for the same period of the previous year</t>
    </r>
  </si>
  <si>
    <r>
      <t>(2)</t>
    </r>
    <r>
      <rPr>
        <sz val="8"/>
        <color indexed="63"/>
        <rFont val="Calibri"/>
        <family val="2"/>
        <scheme val="minor"/>
      </rPr>
      <t xml:space="preserve"> A</t>
    </r>
    <r>
      <rPr>
        <b/>
        <sz val="8"/>
        <color indexed="63"/>
        <rFont val="Calibri"/>
        <family val="2"/>
        <scheme val="minor"/>
      </rPr>
      <t>ccumulated information:</t>
    </r>
    <r>
      <rPr>
        <sz val="8"/>
        <color indexed="63"/>
        <rFont val="Calibri"/>
        <family val="2"/>
        <scheme val="minor"/>
      </rPr>
      <t xml:space="preserve"> Includes total revenues of Ps. 84,352 million from our Mexican operation for the full year 2018 and 79,850 for the same period of the previous year</t>
    </r>
  </si>
  <si>
    <r>
      <t>(3)</t>
    </r>
    <r>
      <rPr>
        <sz val="8"/>
        <color indexed="63"/>
        <rFont val="Calibri"/>
        <family val="2"/>
        <scheme val="minor"/>
      </rPr>
      <t xml:space="preserve"> Includes equity method for jugos del Valle, Estrella azul, among others.</t>
    </r>
  </si>
  <si>
    <r>
      <t>(4)</t>
    </r>
    <r>
      <rPr>
        <sz val="8"/>
        <color indexed="63"/>
        <rFont val="Calibri"/>
        <family val="2"/>
        <scheme val="minor"/>
      </rPr>
      <t xml:space="preserve"> The operating income and operative cash flow lines are presented as non-gaap measures for the convenience of the reader.</t>
    </r>
  </si>
  <si>
    <r>
      <t>(5)</t>
    </r>
    <r>
      <rPr>
        <sz val="8"/>
        <color indexed="63"/>
        <rFont val="Calibri"/>
        <family val="2"/>
        <scheme val="minor"/>
      </rPr>
      <t xml:space="preserve"> Operative cash flow = operating income + depreciation, amortization &amp; other operative non-cash charges.</t>
    </r>
  </si>
  <si>
    <r>
      <t>(8)</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</si>
  <si>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r>
      <t>(2)</t>
    </r>
    <r>
      <rPr>
        <sz val="8"/>
        <color indexed="63"/>
        <rFont val="Calibri"/>
        <family val="2"/>
        <scheme val="minor"/>
      </rPr>
      <t xml:space="preserve"> Sales volume and average price per unit case exclude beer results.</t>
    </r>
  </si>
  <si>
    <r>
      <t xml:space="preserve">(3) </t>
    </r>
    <r>
      <rPr>
        <b/>
        <sz val="8"/>
        <color indexed="63"/>
        <rFont val="Calibri"/>
        <family val="2"/>
        <scheme val="minor"/>
      </rPr>
      <t>Quarter information:</t>
    </r>
    <r>
      <rPr>
        <sz val="8"/>
        <color indexed="63"/>
        <rFont val="Calibri"/>
        <family val="2"/>
        <scheme val="minor"/>
      </rPr>
      <t xml:space="preserve"> Includes total revenues of Ps. 17,433 million from our Brazilian operation, Ps. 3,790 million from our Colombian operation, and Ps. 2,381 million from our Argentine operation for the fourth quarter of 2018; and Ps. 17,017 million from our Brazilian operation, Ps. 3,708 from our Colombian operation, and Ps. 4,290 million from our Argentine operation for the same period of the previous year. Total Revenues includes Beer revenues in Brazil of Ps. 4,491 million for the fourth quarter of 2018 and Ps.  3,913 million for the same period of the previous year.</t>
    </r>
  </si>
  <si>
    <r>
      <t xml:space="preserve">(3) </t>
    </r>
    <r>
      <rPr>
        <b/>
        <sz val="8"/>
        <color indexed="63"/>
        <rFont val="Calibri"/>
        <family val="2"/>
        <scheme val="minor"/>
      </rPr>
      <t>Full year information:</t>
    </r>
    <r>
      <rPr>
        <sz val="8"/>
        <color indexed="63"/>
        <rFont val="Calibri"/>
        <family val="2"/>
        <scheme val="minor"/>
      </rPr>
      <t xml:space="preserve"> Includes total revenues of Ps. 56,523 million from our Brazilian operation, Ps. 14,580 million from our Colombian operation, and Ps. 9,152 million from our Argentine operation for the period of 2018; and Ps. 56,518 million from our Brazilian operation, Ps. 14,222 from our Colombian operation, and Ps. 13,869 million from our Argentine operation for the same period of the previous year. Total Revenues includes Beer revenues in Brazil of Ps. 13,849 million for the full year 2018 and Ps. 12,608 million for the same period of the previous year.</t>
    </r>
  </si>
  <si>
    <r>
      <t>(4)</t>
    </r>
    <r>
      <rPr>
        <sz val="8"/>
        <color indexed="63"/>
        <rFont val="Calibri"/>
        <family val="2"/>
        <scheme val="minor"/>
      </rPr>
      <t xml:space="preserve"> Includes equity method in Leao Alimentos, Verde Campo, among others.</t>
    </r>
  </si>
  <si>
    <r>
      <t>(5)</t>
    </r>
    <r>
      <rPr>
        <sz val="8"/>
        <color indexed="63"/>
        <rFont val="Calibri"/>
        <family val="2"/>
        <scheme val="minor"/>
      </rPr>
      <t xml:space="preserve"> The operating income and operative cash flow lines are presented as non-gaap measures for the convenience of the reader.</t>
    </r>
  </si>
  <si>
    <r>
      <t>(6)</t>
    </r>
    <r>
      <rPr>
        <sz val="8"/>
        <color indexed="63"/>
        <rFont val="Calibri"/>
        <family val="2"/>
        <scheme val="minor"/>
      </rPr>
      <t xml:space="preserve"> Operative cash flow = operating income + depreciation, amortization &amp; other operative non-cash charges.</t>
    </r>
  </si>
  <si>
    <r>
      <t>(7)</t>
    </r>
    <r>
      <rPr>
        <sz val="8"/>
        <color indexed="63"/>
        <rFont val="Calibri"/>
        <family val="2"/>
        <scheme val="minor"/>
      </rPr>
      <t xml:space="preserve"> Comparable means, with respect to a year-over-year comparison, the change in a given measure excluding the effects of (i) mergers, acquisitions and divestitures,  (ii) translation effects resulting from exchange rate movements (iii) the results of hyperinflationary economies in both periods, and (iv).</t>
    </r>
  </si>
  <si>
    <t>CONSOLIDATED BALANCE SHEET</t>
  </si>
  <si>
    <t>COCA-COLA FEMSA</t>
  </si>
  <si>
    <t>Assets</t>
  </si>
  <si>
    <t>Liabilities &amp; Equity</t>
  </si>
  <si>
    <t>Debt Mix</t>
  </si>
  <si>
    <t xml:space="preserve">MEXICO &amp; CENTRAL AMERICA DIVISION </t>
  </si>
  <si>
    <t>SOUTH AMERICA DIVISION</t>
  </si>
  <si>
    <t>% of Rev.</t>
  </si>
  <si>
    <t>RESULTS OF OPERATIONS</t>
  </si>
  <si>
    <t>MACROECONOMIC INFORMATION</t>
  </si>
  <si>
    <t>Quarterly Exchange Rate                                             (Local Currency per USD)</t>
  </si>
  <si>
    <t>Closing Exchange Rate                                         (Local Currency per USD)</t>
  </si>
  <si>
    <t>Closing Exchange Rate                                                   (Local Currency per USD)</t>
  </si>
  <si>
    <t>FULL YEAR- VOLUME, TRANSACTIONS &amp; REVENUES</t>
  </si>
  <si>
    <t>CONSOLIDATED INCOME STATEMENT</t>
  </si>
  <si>
    <t>Panama</t>
  </si>
  <si>
    <r>
      <t xml:space="preserve">Millions of Pesos </t>
    </r>
    <r>
      <rPr>
        <b/>
        <vertAlign val="superscript"/>
        <sz val="8"/>
        <color rgb="FF393943"/>
        <rFont val="Calibri"/>
        <family val="2"/>
        <scheme val="minor"/>
      </rPr>
      <t>(1)</t>
    </r>
  </si>
  <si>
    <t>LTM</t>
  </si>
  <si>
    <t>Net revenues</t>
  </si>
  <si>
    <t>Other operating revenues</t>
  </si>
  <si>
    <t>Cost of goods sold</t>
  </si>
  <si>
    <t>Operating expenses</t>
  </si>
  <si>
    <t>Other operative expenses, net</t>
  </si>
  <si>
    <t>Other non operative expenses, net</t>
  </si>
  <si>
    <t>Market value (gain) loss on financial instruments</t>
  </si>
  <si>
    <t>Comprehensive financing result</t>
  </si>
  <si>
    <t>Income before taxes</t>
  </si>
  <si>
    <t>Income taxes</t>
  </si>
  <si>
    <t>Result of discontinued operations</t>
  </si>
  <si>
    <t>Consolidated net income</t>
  </si>
  <si>
    <t>Net income attributable to equity holders of the company</t>
  </si>
  <si>
    <t>Non-controlling interest</t>
  </si>
  <si>
    <t>Amortization and other operative non-cash charges</t>
  </si>
  <si>
    <t xml:space="preserve">SOUTH AMERICA DIVISION RESULTS </t>
  </si>
  <si>
    <r>
      <rPr>
        <i/>
        <vertAlign val="superscript"/>
        <sz val="9"/>
        <rFont val="Calibri"/>
        <family val="2"/>
        <scheme val="minor"/>
      </rPr>
      <t>(2)</t>
    </r>
    <r>
      <rPr>
        <i/>
        <sz val="9"/>
        <rFont val="Calibri"/>
        <family val="2"/>
        <scheme val="minor"/>
      </rPr>
      <t xml:space="preserve"> Average exchange rate for each period computed with the average exchange rate of each month.</t>
    </r>
  </si>
  <si>
    <t>Equity</t>
  </si>
  <si>
    <t xml:space="preserve">Volume </t>
  </si>
  <si>
    <t xml:space="preserve">Transactions  </t>
  </si>
  <si>
    <t>Water</t>
  </si>
  <si>
    <t xml:space="preserve">Water </t>
  </si>
  <si>
    <r>
      <t>Operative equity method (gain) loss in associates</t>
    </r>
    <r>
      <rPr>
        <sz val="10"/>
        <color indexed="8"/>
        <rFont val="Calibri"/>
        <family val="2"/>
        <scheme val="minor"/>
      </rPr>
      <t xml:space="preserve"> </t>
    </r>
    <r>
      <rPr>
        <vertAlign val="superscript"/>
        <sz val="10"/>
        <color indexed="8"/>
        <rFont val="Calibri"/>
        <family val="2"/>
        <scheme val="minor"/>
      </rPr>
      <t>(3)</t>
    </r>
  </si>
  <si>
    <t xml:space="preserve">Transactions (million transactions) </t>
  </si>
  <si>
    <r>
      <t>Volume (million unit cases)</t>
    </r>
    <r>
      <rPr>
        <b/>
        <vertAlign val="superscript"/>
        <sz val="9"/>
        <color indexed="8"/>
        <rFont val="Calibri"/>
        <family val="2"/>
        <scheme val="minor"/>
      </rPr>
      <t xml:space="preserve"> </t>
    </r>
  </si>
  <si>
    <r>
      <t>Total Revenues</t>
    </r>
    <r>
      <rPr>
        <b/>
        <vertAlign val="superscript"/>
        <sz val="9"/>
        <color indexed="8"/>
        <rFont val="Calibri"/>
        <family val="2"/>
        <scheme val="minor"/>
      </rPr>
      <t xml:space="preserve"> </t>
    </r>
    <r>
      <rPr>
        <b/>
        <vertAlign val="superscript"/>
        <sz val="10"/>
        <color indexed="8"/>
        <rFont val="Calibri"/>
        <family val="2"/>
        <scheme val="minor"/>
      </rPr>
      <t>(2)</t>
    </r>
  </si>
  <si>
    <r>
      <t>Volume (million unit cases)</t>
    </r>
    <r>
      <rPr>
        <b/>
        <vertAlign val="superscript"/>
        <sz val="8"/>
        <color indexed="8"/>
        <rFont val="Calibri"/>
        <family val="2"/>
        <scheme val="minor"/>
      </rPr>
      <t xml:space="preserve"> </t>
    </r>
  </si>
  <si>
    <r>
      <t xml:space="preserve">Total revenues </t>
    </r>
    <r>
      <rPr>
        <b/>
        <vertAlign val="superscript"/>
        <sz val="8"/>
        <color indexed="8"/>
        <rFont val="Calibri"/>
        <family val="2"/>
        <scheme val="minor"/>
      </rPr>
      <t>(2)</t>
    </r>
  </si>
  <si>
    <r>
      <t>Operative equity method (gain) loss in associates</t>
    </r>
    <r>
      <rPr>
        <vertAlign val="superscript"/>
        <sz val="8"/>
        <color indexed="8"/>
        <rFont val="Calibri"/>
        <family val="2"/>
        <scheme val="minor"/>
      </rPr>
      <t>(3)</t>
    </r>
  </si>
  <si>
    <t>Majority Net Income</t>
  </si>
  <si>
    <r>
      <t xml:space="preserve">% Total Debt </t>
    </r>
    <r>
      <rPr>
        <i/>
        <vertAlign val="superscript"/>
        <sz val="12"/>
        <rFont val="Calibri"/>
        <family val="2"/>
        <scheme val="minor"/>
      </rPr>
      <t xml:space="preserve">(1) </t>
    </r>
  </si>
  <si>
    <r>
      <t xml:space="preserve">% Interest Rate Floating </t>
    </r>
    <r>
      <rPr>
        <i/>
        <vertAlign val="superscript"/>
        <sz val="12"/>
        <rFont val="Calibri"/>
        <family val="2"/>
        <scheme val="minor"/>
      </rPr>
      <t>(1) (2)</t>
    </r>
  </si>
  <si>
    <r>
      <rPr>
        <i/>
        <vertAlign val="superscript"/>
        <sz val="12"/>
        <rFont val="Calibri"/>
        <family val="2"/>
        <scheme val="minor"/>
      </rPr>
      <t>(1)</t>
    </r>
    <r>
      <rPr>
        <i/>
        <sz val="12"/>
        <rFont val="Calibri"/>
        <family val="2"/>
        <scheme val="minor"/>
      </rPr>
      <t xml:space="preserve"> After giving effect to cross- currency swaps.</t>
    </r>
  </si>
  <si>
    <r>
      <rPr>
        <i/>
        <vertAlign val="superscript"/>
        <sz val="12"/>
        <rFont val="Calibri"/>
        <family val="2"/>
        <scheme val="minor"/>
      </rPr>
      <t>(2)</t>
    </r>
    <r>
      <rPr>
        <i/>
        <sz val="12"/>
        <rFont val="Calibri"/>
        <family val="2"/>
        <scheme val="minor"/>
      </rPr>
      <t xml:space="preserve"> Calculated by weighting each year´s outstanding debt balance mix.</t>
    </r>
  </si>
  <si>
    <r>
      <t xml:space="preserve">Net debt including effect of hedges </t>
    </r>
    <r>
      <rPr>
        <vertAlign val="superscript"/>
        <sz val="12"/>
        <color rgb="FF000000"/>
        <rFont val="Calibri"/>
        <family val="2"/>
        <scheme val="minor"/>
      </rPr>
      <t>(1)(3)</t>
    </r>
  </si>
  <si>
    <r>
      <t xml:space="preserve">Capitalization </t>
    </r>
    <r>
      <rPr>
        <vertAlign val="superscript"/>
        <sz val="12"/>
        <rFont val="Calibri"/>
        <family val="2"/>
        <scheme val="minor"/>
      </rPr>
      <t>(2)</t>
    </r>
  </si>
  <si>
    <r>
      <rPr>
        <i/>
        <vertAlign val="superscript"/>
        <sz val="12"/>
        <rFont val="Calibri"/>
        <family val="2"/>
        <scheme val="minor"/>
      </rPr>
      <t>(1)</t>
    </r>
    <r>
      <rPr>
        <i/>
        <sz val="12"/>
        <rFont val="Calibri"/>
        <family val="2"/>
        <scheme val="minor"/>
      </rPr>
      <t xml:space="preserve"> Net debt = total debt - cash</t>
    </r>
  </si>
  <si>
    <r>
      <rPr>
        <i/>
        <vertAlign val="superscript"/>
        <sz val="12"/>
        <rFont val="Calibri"/>
        <family val="2"/>
        <scheme val="minor"/>
      </rPr>
      <t>(3)</t>
    </r>
    <r>
      <rPr>
        <i/>
        <sz val="12"/>
        <rFont val="Calibri"/>
        <family val="2"/>
        <scheme val="minor"/>
      </rPr>
      <t xml:space="preserve">  After giving effect to cross-currency swaps.</t>
    </r>
  </si>
  <si>
    <r>
      <t xml:space="preserve">Water </t>
    </r>
    <r>
      <rPr>
        <vertAlign val="superscript"/>
        <sz val="12"/>
        <color rgb="FFC00000"/>
        <rFont val="Calibri"/>
        <family val="2"/>
        <scheme val="minor"/>
      </rPr>
      <t>(1)</t>
    </r>
  </si>
  <si>
    <r>
      <t xml:space="preserve">Bulk </t>
    </r>
    <r>
      <rPr>
        <vertAlign val="superscript"/>
        <sz val="12"/>
        <color rgb="FFC00000"/>
        <rFont val="Calibri"/>
        <family val="2"/>
        <scheme val="minor"/>
      </rPr>
      <t>(2)</t>
    </r>
  </si>
  <si>
    <r>
      <rPr>
        <i/>
        <vertAlign val="superscript"/>
        <sz val="10"/>
        <color theme="1"/>
        <rFont val="Calibri"/>
        <family val="2"/>
        <scheme val="minor"/>
      </rPr>
      <t>(1)</t>
    </r>
    <r>
      <rPr>
        <i/>
        <sz val="10"/>
        <color theme="1"/>
        <rFont val="Calibri"/>
        <family val="2"/>
        <scheme val="minor"/>
      </rPr>
      <t xml:space="preserve"> Excludes water presentations larger than 5.0 Lt ; includes flavored water.</t>
    </r>
  </si>
  <si>
    <r>
      <rPr>
        <i/>
        <vertAlign val="superscript"/>
        <sz val="10"/>
        <color theme="1"/>
        <rFont val="Calibri"/>
        <family val="2"/>
        <scheme val="minor"/>
      </rPr>
      <t>(2)</t>
    </r>
    <r>
      <rPr>
        <i/>
        <sz val="10"/>
        <color theme="1"/>
        <rFont val="Calibri"/>
        <family val="2"/>
        <scheme val="minor"/>
      </rPr>
      <t xml:space="preserve"> Bulk Water  = Still bottled water in 5.0, 19.0 and 20.0 - liter packaging presentations; includes flavored water</t>
    </r>
  </si>
  <si>
    <t>Δ% Reported</t>
  </si>
  <si>
    <t>Financial Ratios</t>
  </si>
  <si>
    <t>QUARTERLY- VOLUME, TRANSACTIONS &amp; REVENUES</t>
  </si>
  <si>
    <r>
      <rPr>
        <i/>
        <vertAlign val="superscript"/>
        <sz val="9"/>
        <color theme="1"/>
        <rFont val="Calibri"/>
        <family val="2"/>
        <scheme val="minor"/>
      </rPr>
      <t>(1)</t>
    </r>
    <r>
      <rPr>
        <i/>
        <sz val="9"/>
        <color theme="1"/>
        <rFont val="Calibri"/>
        <family val="2"/>
        <scheme val="minor"/>
      </rPr>
      <t xml:space="preserve"> Source: inflation estimated by the company based on historic publications from the Central Bank of each country.</t>
    </r>
  </si>
  <si>
    <t>México</t>
  </si>
  <si>
    <t xml:space="preserve">Centroamérica </t>
  </si>
  <si>
    <t>Colombia</t>
  </si>
  <si>
    <t>Brasil</t>
  </si>
  <si>
    <t xml:space="preserve">Argentina </t>
  </si>
  <si>
    <t xml:space="preserve">Uruguay </t>
  </si>
  <si>
    <t>Current Assets</t>
  </si>
  <si>
    <t>Intangible assets and other assets</t>
  </si>
  <si>
    <t>Current Liabilities</t>
  </si>
  <si>
    <t>Non-Current Assets</t>
  </si>
  <si>
    <t>Non-Current Liabilities</t>
  </si>
  <si>
    <r>
      <rPr>
        <b/>
        <sz val="10"/>
        <color indexed="8"/>
        <rFont val="Calibri"/>
        <family val="2"/>
        <scheme val="minor"/>
      </rPr>
      <t>Operating income</t>
    </r>
    <r>
      <rPr>
        <vertAlign val="superscript"/>
        <sz val="10"/>
        <color indexed="8"/>
        <rFont val="Calibri"/>
        <family val="2"/>
        <scheme val="minor"/>
      </rPr>
      <t xml:space="preserve"> (4)</t>
    </r>
  </si>
  <si>
    <r>
      <rPr>
        <b/>
        <sz val="10"/>
        <color indexed="8"/>
        <rFont val="Calibri"/>
        <family val="2"/>
        <scheme val="minor"/>
      </rPr>
      <t>Operating income</t>
    </r>
    <r>
      <rPr>
        <b/>
        <vertAlign val="superscript"/>
        <sz val="10"/>
        <color indexed="8"/>
        <rFont val="Calibri"/>
        <family val="2"/>
        <scheme val="minor"/>
      </rPr>
      <t xml:space="preserve"> (4)</t>
    </r>
  </si>
  <si>
    <t>Loss (gain) on monetary position in inflationary subsidiaries</t>
  </si>
  <si>
    <r>
      <t xml:space="preserve">Comparable </t>
    </r>
    <r>
      <rPr>
        <b/>
        <vertAlign val="superscript"/>
        <sz val="10"/>
        <color theme="1"/>
        <rFont val="Calibri"/>
        <family val="2"/>
        <scheme val="minor"/>
      </rPr>
      <t>(2)</t>
    </r>
  </si>
  <si>
    <t>As Reported</t>
  </si>
  <si>
    <r>
      <t>Comparable</t>
    </r>
    <r>
      <rPr>
        <b/>
        <vertAlign val="superscript"/>
        <sz val="10"/>
        <color theme="0"/>
        <rFont val="Calibri"/>
        <family val="2"/>
        <scheme val="minor"/>
      </rPr>
      <t xml:space="preserve"> (1)</t>
    </r>
  </si>
  <si>
    <r>
      <t xml:space="preserve">Operating income </t>
    </r>
    <r>
      <rPr>
        <vertAlign val="superscript"/>
        <sz val="8"/>
        <color indexed="8"/>
        <rFont val="Calibri"/>
        <family val="2"/>
        <scheme val="minor"/>
      </rPr>
      <t>(5)</t>
    </r>
  </si>
  <si>
    <r>
      <t xml:space="preserve">Non Operative equity method (gain) loss in associates </t>
    </r>
    <r>
      <rPr>
        <vertAlign val="superscript"/>
        <sz val="8"/>
        <color indexed="8"/>
        <rFont val="Calibri"/>
        <family val="2"/>
        <scheme val="minor"/>
      </rPr>
      <t>(4)</t>
    </r>
  </si>
  <si>
    <r>
      <t xml:space="preserve">Operating income </t>
    </r>
    <r>
      <rPr>
        <b/>
        <vertAlign val="superscript"/>
        <sz val="8"/>
        <color indexed="8"/>
        <rFont val="Calibri"/>
        <family val="2"/>
        <scheme val="minor"/>
      </rPr>
      <t>(5)</t>
    </r>
  </si>
  <si>
    <r>
      <t xml:space="preserve">Brazil </t>
    </r>
    <r>
      <rPr>
        <vertAlign val="superscript"/>
        <sz val="12"/>
        <rFont val="Calibri"/>
        <family val="2"/>
        <scheme val="minor"/>
      </rPr>
      <t>(4)</t>
    </r>
  </si>
  <si>
    <t>Depreciation, amortization &amp; other operating non-cash charges</t>
  </si>
  <si>
    <t>Mexico</t>
  </si>
  <si>
    <t>Central America</t>
  </si>
  <si>
    <t>Mexico and Central America</t>
  </si>
  <si>
    <t>Argentina</t>
  </si>
  <si>
    <t>Uruguay</t>
  </si>
  <si>
    <t>Venezuela</t>
  </si>
  <si>
    <t xml:space="preserve"> -</t>
  </si>
  <si>
    <t>-</t>
  </si>
  <si>
    <t>Brazil</t>
  </si>
  <si>
    <t xml:space="preserve"> - </t>
  </si>
  <si>
    <t>Brazil (4)</t>
  </si>
  <si>
    <t>Cash, cash equivalents and marketable securities</t>
  </si>
  <si>
    <t>Total accounts receivable</t>
  </si>
  <si>
    <t>Inventories</t>
  </si>
  <si>
    <t>Other current assets</t>
  </si>
  <si>
    <t>Total current assets</t>
  </si>
  <si>
    <t>Property, plant and equipment</t>
  </si>
  <si>
    <t>Accumulated depreciation</t>
  </si>
  <si>
    <t>Total property, plant and equipment, net</t>
  </si>
  <si>
    <t>Right of use assets</t>
  </si>
  <si>
    <t>Investment in shares</t>
  </si>
  <si>
    <t>Other non-current assets</t>
  </si>
  <si>
    <t>Total Assets</t>
  </si>
  <si>
    <t>Short-term bank loans and notes payable</t>
  </si>
  <si>
    <t>Suppliers</t>
  </si>
  <si>
    <t>Short-term leasing Liabilities</t>
  </si>
  <si>
    <t>Other current liabilities</t>
  </si>
  <si>
    <t>Total current liabilities</t>
  </si>
  <si>
    <t>Long-term bank loans and notes payable</t>
  </si>
  <si>
    <t>Long Term Leasing Liabilities</t>
  </si>
  <si>
    <t>Other long-term liabilities</t>
  </si>
  <si>
    <t>Total liabilities</t>
  </si>
  <si>
    <t>Total controlling interest</t>
  </si>
  <si>
    <t>Total equity</t>
  </si>
  <si>
    <t>Total Liabilities and Equity</t>
  </si>
  <si>
    <t>CAM South</t>
  </si>
  <si>
    <t>Guatemala</t>
  </si>
  <si>
    <r>
      <t xml:space="preserve">Δ% Comparable </t>
    </r>
    <r>
      <rPr>
        <b/>
        <vertAlign val="superscript"/>
        <sz val="8"/>
        <color rgb="FF404040"/>
        <rFont val="Calibri"/>
        <family val="2"/>
        <scheme val="minor"/>
      </rPr>
      <t>(7)</t>
    </r>
  </si>
  <si>
    <r>
      <t xml:space="preserve">Δ% Comparable </t>
    </r>
    <r>
      <rPr>
        <b/>
        <vertAlign val="superscript"/>
        <sz val="9"/>
        <color rgb="FF404040"/>
        <rFont val="Calibri"/>
        <family val="2"/>
        <scheme val="minor"/>
      </rPr>
      <t>(6)</t>
    </r>
  </si>
  <si>
    <t>2028+</t>
  </si>
  <si>
    <r>
      <t xml:space="preserve">Inflation </t>
    </r>
    <r>
      <rPr>
        <b/>
        <vertAlign val="superscript"/>
        <sz val="10"/>
        <color theme="0"/>
        <rFont val="Trebuchet MS"/>
        <family val="2"/>
      </rPr>
      <t>(1)</t>
    </r>
  </si>
  <si>
    <r>
      <t xml:space="preserve">Average Exchange Rates for each period </t>
    </r>
    <r>
      <rPr>
        <b/>
        <vertAlign val="superscript"/>
        <sz val="9"/>
        <color theme="0"/>
        <rFont val="Trebuchet MS"/>
        <family val="2"/>
      </rPr>
      <t>(2)</t>
    </r>
  </si>
  <si>
    <r>
      <rPr>
        <i/>
        <vertAlign val="superscript"/>
        <sz val="12"/>
        <rFont val="Calibri"/>
        <family val="2"/>
        <scheme val="minor"/>
      </rPr>
      <t>(2)</t>
    </r>
    <r>
      <rPr>
        <i/>
        <sz val="12"/>
        <rFont val="Calibri"/>
        <family val="2"/>
        <scheme val="minor"/>
      </rPr>
      <t xml:space="preserve"> Total debt / (total debt + shareholders' equity)</t>
    </r>
  </si>
  <si>
    <t>YTD 2023</t>
  </si>
  <si>
    <t>YTD</t>
  </si>
  <si>
    <t>YTD 23</t>
  </si>
  <si>
    <t>YTD- VOLUME, TRANSACTIONS &amp; REVENUES</t>
  </si>
  <si>
    <r>
      <t>CAPEX</t>
    </r>
    <r>
      <rPr>
        <vertAlign val="superscript"/>
        <sz val="8"/>
        <rFont val="Calibri"/>
        <family val="2"/>
        <scheme val="minor"/>
      </rPr>
      <t>(8)</t>
    </r>
  </si>
  <si>
    <t>Year to Date Exchange Rate                                             (Local Currency per USD)</t>
  </si>
  <si>
    <t>YTD 2024</t>
  </si>
  <si>
    <r>
      <t xml:space="preserve">Adj. EBITDA </t>
    </r>
    <r>
      <rPr>
        <vertAlign val="superscript"/>
        <sz val="10"/>
        <rFont val="Calibri"/>
        <family val="2"/>
        <scheme val="minor"/>
      </rPr>
      <t>(2)</t>
    </r>
  </si>
  <si>
    <r>
      <t xml:space="preserve">Adj. EBITDA </t>
    </r>
    <r>
      <rPr>
        <vertAlign val="superscript"/>
        <sz val="10"/>
        <color rgb="FF000000"/>
        <rFont val="Calibri"/>
        <family val="2"/>
        <scheme val="minor"/>
      </rPr>
      <t>(2)</t>
    </r>
  </si>
  <si>
    <t xml:space="preserve"> Dec-23</t>
  </si>
  <si>
    <r>
      <t xml:space="preserve">Net debt including effect of hedges / Adj. EBITDA </t>
    </r>
    <r>
      <rPr>
        <vertAlign val="superscript"/>
        <sz val="12"/>
        <color rgb="FF000000"/>
        <rFont val="Calibri"/>
        <family val="2"/>
        <scheme val="minor"/>
      </rPr>
      <t>(1)(3)</t>
    </r>
  </si>
  <si>
    <r>
      <t xml:space="preserve">Adj. EBITDA/ Interest expense, net </t>
    </r>
    <r>
      <rPr>
        <vertAlign val="superscript"/>
        <sz val="12"/>
        <color rgb="FF000000"/>
        <rFont val="Calibri"/>
        <family val="2"/>
        <scheme val="minor"/>
      </rPr>
      <t>(1)</t>
    </r>
  </si>
  <si>
    <t>Adj. EBITDA &amp; CAPEX</t>
  </si>
  <si>
    <r>
      <t xml:space="preserve">Adj. EBITDA </t>
    </r>
    <r>
      <rPr>
        <b/>
        <vertAlign val="superscript"/>
        <sz val="8"/>
        <color indexed="8"/>
        <rFont val="Calibri"/>
        <family val="2"/>
        <scheme val="minor"/>
      </rPr>
      <t>(5)(6)</t>
    </r>
  </si>
  <si>
    <r>
      <t xml:space="preserve">Adj. EBITDA </t>
    </r>
    <r>
      <rPr>
        <b/>
        <vertAlign val="superscript"/>
        <sz val="10"/>
        <color indexed="8"/>
        <rFont val="Calibri"/>
        <family val="2"/>
        <scheme val="minor"/>
      </rPr>
      <t>(4)(5)</t>
    </r>
  </si>
  <si>
    <r>
      <t>Adj. EBITDA</t>
    </r>
    <r>
      <rPr>
        <sz val="10"/>
        <color indexed="8"/>
        <rFont val="Calibri"/>
        <family val="2"/>
        <scheme val="minor"/>
      </rPr>
      <t xml:space="preserve"> </t>
    </r>
    <r>
      <rPr>
        <vertAlign val="superscript"/>
        <sz val="10"/>
        <color indexed="8"/>
        <rFont val="Calibri"/>
        <family val="2"/>
        <scheme val="minor"/>
      </rPr>
      <t>(4)(5)</t>
    </r>
  </si>
  <si>
    <t>YTD 24</t>
  </si>
  <si>
    <t xml:space="preserve">Mexico </t>
  </si>
  <si>
    <r>
      <t xml:space="preserve">Brazil </t>
    </r>
    <r>
      <rPr>
        <vertAlign val="superscript"/>
        <sz val="12"/>
        <rFont val="Calibri"/>
        <family val="2"/>
        <scheme val="minor"/>
      </rPr>
      <t>(3)</t>
    </r>
  </si>
  <si>
    <r>
      <rPr>
        <i/>
        <vertAlign val="superscript"/>
        <sz val="10"/>
        <color theme="1"/>
        <rFont val="Calibri"/>
        <family val="2"/>
        <scheme val="minor"/>
      </rPr>
      <t>(3)</t>
    </r>
    <r>
      <rPr>
        <i/>
        <sz val="10"/>
        <color theme="1"/>
        <rFont val="Calibri"/>
        <family val="2"/>
        <scheme val="minor"/>
      </rPr>
      <t xml:space="preserve"> Volume and transactions in Brazil do not include beer</t>
    </r>
  </si>
  <si>
    <t>Argentine Pesos</t>
  </si>
  <si>
    <t>Sep-24</t>
  </si>
  <si>
    <t>Sep-23</t>
  </si>
  <si>
    <t>FY 2024</t>
  </si>
  <si>
    <t>4Q24</t>
  </si>
  <si>
    <t>4Q 2024</t>
  </si>
  <si>
    <t>4Q 2023</t>
  </si>
  <si>
    <t xml:space="preserve"> Dec-24</t>
  </si>
  <si>
    <t>FINANCIAL SUMMARY FOR THE FOURTH QUARTER RESULTS</t>
  </si>
  <si>
    <t xml:space="preserve">CONSOLIDATED FOURTH QUARTER RESULTS </t>
  </si>
  <si>
    <t xml:space="preserve">CONSOLIDATED FULL YEAR RESULTS </t>
  </si>
  <si>
    <t>For the Fourth Quarter of:</t>
  </si>
  <si>
    <t>For Full Year:</t>
  </si>
  <si>
    <t>For the Full Year:</t>
  </si>
  <si>
    <t>4Q23</t>
  </si>
  <si>
    <t>Dec-24</t>
  </si>
  <si>
    <t>Dec-23</t>
  </si>
  <si>
    <r>
      <rPr>
        <i/>
        <vertAlign val="superscript"/>
        <sz val="10"/>
        <rFont val="Calibri"/>
        <family val="2"/>
        <scheme val="minor"/>
      </rPr>
      <t>(4)</t>
    </r>
    <r>
      <rPr>
        <i/>
        <sz val="10"/>
        <rFont val="Calibri"/>
        <family val="2"/>
        <scheme val="minor"/>
      </rPr>
      <t xml:space="preserve"> Brazil includes beer revenues of Ps. 5,276.1 million for the full year of 2024 and Ps. 6,116.7 million for the same period of the previous year. </t>
    </r>
  </si>
  <si>
    <t>FY 2023</t>
  </si>
  <si>
    <r>
      <rPr>
        <i/>
        <vertAlign val="superscript"/>
        <sz val="10"/>
        <rFont val="Calibri"/>
        <family val="2"/>
        <scheme val="minor"/>
      </rPr>
      <t>(4)</t>
    </r>
    <r>
      <rPr>
        <i/>
        <sz val="10"/>
        <rFont val="Calibri"/>
        <family val="2"/>
        <scheme val="minor"/>
      </rPr>
      <t xml:space="preserve"> Brazil includes beer revenues of Ps. 1,571.7 million for the fourth quarter of 2024 and Ps. 1,734.2 million for the same period of the previous year. </t>
    </r>
  </si>
  <si>
    <t>Costa Rica</t>
  </si>
  <si>
    <t>Nicaragua</t>
  </si>
  <si>
    <t xml:space="preserve">        Dec 31, 2024</t>
  </si>
  <si>
    <t>Dec 31, 2024</t>
  </si>
  <si>
    <t>Dec 31,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</si>
</sst>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_(* #,##0.0000_);_(* \(#,##0.0000\);_(* &quot;-&quot;??_);_(@_)"/>
    <numFmt numFmtId="169" formatCode="0.0"/>
    <numFmt numFmtId="170" formatCode="_-* #,##0_-;\-* #,##0_-;_-* &quot;-&quot;??_-;_-@_-"/>
    <numFmt numFmtId="171" formatCode="[$-409]mmm\-yy;@"/>
    <numFmt numFmtId="172" formatCode="#,##0.0_);\(#,##0.0\)"/>
    <numFmt numFmtId="173" formatCode="0.0%;\(0.0%\)"/>
  </numFmts>
  <fonts count="125" x14ac:knownFonts="1">
    <font>
      <sz val="10"/>
      <name val="Arial"/>
    </font>
    <font>
      <sz val="11"/>
      <color theme="1"/>
      <name val="Calibri"/>
      <family val="2"/>
      <scheme val="minor"/>
    </font>
    <font>
      <sz val="11"/>
      <color theme="1"/>
      <name val="Calibri"/>
      <family val="2"/>
      <scheme val="minor"/>
    </font>
    <font>
      <sz val="12"/>
      <name val="Arial Narrow"/>
      <family val="2"/>
    </font>
    <font>
      <sz val="10"/>
      <name val="Arial"/>
      <family val="2"/>
    </font>
    <font>
      <sz val="10"/>
      <name val="MS Sans Serif"/>
      <family val="2"/>
    </font>
    <font>
      <sz val="11"/>
      <name val="Arial Narrow"/>
      <family val="2"/>
    </font>
    <font>
      <vertAlign val="superscript"/>
      <sz val="11"/>
      <color indexed="8"/>
      <name val="Arial Narrow"/>
      <family val="2"/>
    </font>
    <font>
      <sz val="11"/>
      <color indexed="8"/>
      <name val="Arial Narrow"/>
      <family val="2"/>
    </font>
    <font>
      <sz val="11"/>
      <color indexed="10"/>
      <name val="Arial Narrow"/>
      <family val="2"/>
    </font>
    <font>
      <b/>
      <sz val="8"/>
      <color indexed="8"/>
      <name val="Calibri"/>
      <family val="2"/>
      <scheme val="minor"/>
    </font>
    <font>
      <sz val="8"/>
      <name val="Calibri"/>
      <family val="2"/>
      <scheme val="minor"/>
    </font>
    <font>
      <b/>
      <sz val="8"/>
      <color indexed="16"/>
      <name val="Calibri"/>
      <family val="2"/>
      <scheme val="minor"/>
    </font>
    <font>
      <b/>
      <sz val="8"/>
      <name val="Calibri"/>
      <family val="2"/>
      <scheme val="minor"/>
    </font>
    <font>
      <b/>
      <vertAlign val="superscript"/>
      <sz val="8"/>
      <color indexed="8"/>
      <name val="Calibri"/>
      <family val="2"/>
      <scheme val="minor"/>
    </font>
    <font>
      <b/>
      <i/>
      <sz val="8"/>
      <color indexed="8"/>
      <name val="Calibri"/>
      <family val="2"/>
      <scheme val="minor"/>
    </font>
    <font>
      <sz val="8"/>
      <color indexed="8"/>
      <name val="Calibri"/>
      <family val="2"/>
      <scheme val="minor"/>
    </font>
    <font>
      <vertAlign val="superscript"/>
      <sz val="8"/>
      <name val="Calibri"/>
      <family val="2"/>
      <scheme val="minor"/>
    </font>
    <font>
      <vertAlign val="superscript"/>
      <sz val="8"/>
      <color indexed="8"/>
      <name val="Calibri"/>
      <family val="2"/>
      <scheme val="minor"/>
    </font>
    <font>
      <sz val="8"/>
      <color theme="0"/>
      <name val="Calibri"/>
      <family val="2"/>
      <scheme val="minor"/>
    </font>
    <font>
      <b/>
      <sz val="8"/>
      <color rgb="FFFF0000"/>
      <name val="Calibri"/>
      <family val="2"/>
      <scheme val="minor"/>
    </font>
    <font>
      <b/>
      <sz val="8"/>
      <color theme="0"/>
      <name val="Calibri"/>
      <family val="2"/>
      <scheme val="minor"/>
    </font>
    <font>
      <b/>
      <sz val="10"/>
      <color theme="0"/>
      <name val="Calibri"/>
      <family val="2"/>
      <scheme val="minor"/>
    </font>
    <font>
      <b/>
      <sz val="8"/>
      <color rgb="FF850026"/>
      <name val="Calibri"/>
      <family val="2"/>
      <scheme val="minor"/>
    </font>
    <font>
      <b/>
      <vertAlign val="superscript"/>
      <sz val="8"/>
      <color rgb="FF850026"/>
      <name val="Calibri"/>
      <family val="2"/>
      <scheme val="minor"/>
    </font>
    <font>
      <sz val="7"/>
      <name val="Calibri"/>
      <family val="2"/>
      <scheme val="minor"/>
    </font>
    <font>
      <vertAlign val="superscript"/>
      <sz val="7"/>
      <name val="Calibri"/>
      <family val="2"/>
      <scheme val="minor"/>
    </font>
    <font>
      <sz val="7"/>
      <color indexed="8"/>
      <name val="Calibri"/>
      <family val="2"/>
      <scheme val="minor"/>
    </font>
    <font>
      <vertAlign val="superscript"/>
      <sz val="7"/>
      <color indexed="8"/>
      <name val="Calibri"/>
      <family val="2"/>
      <scheme val="minor"/>
    </font>
    <font>
      <sz val="8"/>
      <color rgb="FF850026"/>
      <name val="Calibri"/>
      <family val="2"/>
      <scheme val="minor"/>
    </font>
    <font>
      <b/>
      <vertAlign val="superscript"/>
      <sz val="8"/>
      <color theme="0"/>
      <name val="Calibri"/>
      <family val="2"/>
      <scheme val="minor"/>
    </font>
    <font>
      <sz val="8"/>
      <color indexed="12"/>
      <name val="Calibri"/>
      <family val="2"/>
      <scheme val="minor"/>
    </font>
    <font>
      <b/>
      <sz val="8"/>
      <color rgb="FF393943"/>
      <name val="Calibri"/>
      <family val="2"/>
      <scheme val="minor"/>
    </font>
    <font>
      <b/>
      <sz val="8"/>
      <color rgb="FF393943"/>
      <name val="Calibri"/>
      <family val="2"/>
    </font>
    <font>
      <sz val="7.7"/>
      <name val="Calibri"/>
      <family val="2"/>
    </font>
    <font>
      <sz val="7"/>
      <name val="Calibri"/>
      <family val="2"/>
    </font>
    <font>
      <sz val="10"/>
      <name val="Calibri"/>
      <family val="2"/>
      <scheme val="minor"/>
    </font>
    <font>
      <b/>
      <sz val="8"/>
      <color rgb="FFC00000"/>
      <name val="Calibri"/>
      <family val="2"/>
      <scheme val="minor"/>
    </font>
    <font>
      <vertAlign val="superscript"/>
      <sz val="10.5"/>
      <color rgb="FFC00000"/>
      <name val="Calibri"/>
      <family val="2"/>
      <scheme val="minor"/>
    </font>
    <font>
      <sz val="10"/>
      <color theme="1"/>
      <name val="Calibri"/>
      <family val="2"/>
      <scheme val="minor"/>
    </font>
    <font>
      <b/>
      <vertAlign val="superscript"/>
      <sz val="10"/>
      <color theme="0"/>
      <name val="Calibri"/>
      <family val="2"/>
      <scheme val="minor"/>
    </font>
    <font>
      <b/>
      <sz val="10"/>
      <name val="Calibri"/>
      <family val="2"/>
      <scheme val="minor"/>
    </font>
    <font>
      <sz val="10"/>
      <color indexed="8"/>
      <name val="Calibri"/>
      <family val="2"/>
      <scheme val="minor"/>
    </font>
    <font>
      <sz val="10"/>
      <color indexed="12"/>
      <name val="Calibri"/>
      <family val="2"/>
      <scheme val="minor"/>
    </font>
    <font>
      <i/>
      <sz val="8"/>
      <name val="Calibri"/>
      <family val="2"/>
      <scheme val="minor"/>
    </font>
    <font>
      <b/>
      <sz val="10"/>
      <color rgb="FF393943"/>
      <name val="Calibri"/>
      <family val="2"/>
      <scheme val="minor"/>
    </font>
    <font>
      <b/>
      <sz val="10"/>
      <color theme="1"/>
      <name val="Calibri"/>
      <family val="2"/>
      <scheme val="minor"/>
    </font>
    <font>
      <b/>
      <sz val="10"/>
      <color rgb="FF850026"/>
      <name val="Calibri"/>
      <family val="2"/>
      <scheme val="minor"/>
    </font>
    <font>
      <sz val="10"/>
      <color rgb="FF000000"/>
      <name val="Calibri"/>
      <family val="2"/>
      <scheme val="minor"/>
    </font>
    <font>
      <vertAlign val="superscript"/>
      <sz val="10"/>
      <name val="Calibri"/>
      <family val="2"/>
      <scheme val="minor"/>
    </font>
    <font>
      <b/>
      <sz val="9"/>
      <color theme="0"/>
      <name val="Calibri"/>
      <family val="2"/>
      <scheme val="minor"/>
    </font>
    <font>
      <sz val="12"/>
      <name val="Calibri"/>
      <family val="2"/>
      <scheme val="minor"/>
    </font>
    <font>
      <b/>
      <sz val="9"/>
      <color rgb="FF393943"/>
      <name val="Calibri"/>
      <family val="2"/>
      <scheme val="minor"/>
    </font>
    <font>
      <sz val="9"/>
      <name val="Calibri"/>
      <family val="2"/>
      <scheme val="minor"/>
    </font>
    <font>
      <sz val="9"/>
      <color indexed="8"/>
      <name val="Calibri"/>
      <family val="2"/>
      <scheme val="minor"/>
    </font>
    <font>
      <b/>
      <sz val="9"/>
      <name val="Calibri"/>
      <family val="2"/>
      <scheme val="minor"/>
    </font>
    <font>
      <b/>
      <sz val="9"/>
      <color indexed="8"/>
      <name val="Calibri"/>
      <family val="2"/>
      <scheme val="minor"/>
    </font>
    <font>
      <sz val="9"/>
      <color theme="1"/>
      <name val="Calibri"/>
      <family val="2"/>
      <scheme val="minor"/>
    </font>
    <font>
      <sz val="9"/>
      <color indexed="12"/>
      <name val="Calibri"/>
      <family val="2"/>
      <scheme val="minor"/>
    </font>
    <font>
      <b/>
      <sz val="9"/>
      <color rgb="FF850026"/>
      <name val="Calibri"/>
      <family val="2"/>
      <scheme val="minor"/>
    </font>
    <font>
      <i/>
      <sz val="9"/>
      <color theme="1"/>
      <name val="Calibri"/>
      <family val="2"/>
      <scheme val="minor"/>
    </font>
    <font>
      <i/>
      <vertAlign val="superscript"/>
      <sz val="9"/>
      <color theme="1"/>
      <name val="Calibri"/>
      <family val="2"/>
      <scheme val="minor"/>
    </font>
    <font>
      <b/>
      <sz val="9"/>
      <color rgb="FFC00000"/>
      <name val="Calibri"/>
      <family val="2"/>
      <scheme val="minor"/>
    </font>
    <font>
      <i/>
      <sz val="9"/>
      <color indexed="12"/>
      <name val="Calibri"/>
      <family val="2"/>
      <scheme val="minor"/>
    </font>
    <font>
      <b/>
      <sz val="10.5"/>
      <color theme="0"/>
      <name val="Calibri"/>
      <family val="2"/>
      <scheme val="minor"/>
    </font>
    <font>
      <b/>
      <sz val="10.5"/>
      <color indexed="8"/>
      <name val="Calibri"/>
      <family val="2"/>
      <scheme val="minor"/>
    </font>
    <font>
      <sz val="10.5"/>
      <name val="Calibri"/>
      <family val="2"/>
      <scheme val="minor"/>
    </font>
    <font>
      <b/>
      <sz val="10.5"/>
      <name val="Calibri"/>
      <family val="2"/>
      <scheme val="minor"/>
    </font>
    <font>
      <sz val="10.5"/>
      <color indexed="12"/>
      <name val="Calibri"/>
      <family val="2"/>
      <scheme val="minor"/>
    </font>
    <font>
      <b/>
      <sz val="14"/>
      <color theme="0"/>
      <name val="Calibri"/>
      <family val="2"/>
      <scheme val="minor"/>
    </font>
    <font>
      <b/>
      <sz val="10.5"/>
      <color rgb="FF393943"/>
      <name val="Calibri"/>
      <family val="2"/>
      <scheme val="minor"/>
    </font>
    <font>
      <b/>
      <vertAlign val="superscript"/>
      <sz val="10.5"/>
      <color rgb="FF393943"/>
      <name val="Calibri"/>
      <family val="2"/>
      <scheme val="minor"/>
    </font>
    <font>
      <b/>
      <sz val="10.5"/>
      <color rgb="FFC00000"/>
      <name val="Calibri"/>
      <family val="2"/>
      <scheme val="minor"/>
    </font>
    <font>
      <sz val="10.5"/>
      <color rgb="FFC00000"/>
      <name val="Calibri"/>
      <family val="2"/>
      <scheme val="minor"/>
    </font>
    <font>
      <vertAlign val="superscript"/>
      <sz val="10"/>
      <color indexed="8"/>
      <name val="Calibri"/>
      <family val="2"/>
      <scheme val="minor"/>
    </font>
    <font>
      <vertAlign val="superscript"/>
      <sz val="8"/>
      <color indexed="63"/>
      <name val="Calibri"/>
      <family val="2"/>
      <scheme val="minor"/>
    </font>
    <font>
      <sz val="8"/>
      <color indexed="63"/>
      <name val="Calibri"/>
      <family val="2"/>
      <scheme val="minor"/>
    </font>
    <font>
      <b/>
      <sz val="8"/>
      <color indexed="63"/>
      <name val="Calibri"/>
      <family val="2"/>
      <scheme val="minor"/>
    </font>
    <font>
      <i/>
      <sz val="9"/>
      <name val="Calibri"/>
      <family val="2"/>
      <scheme val="minor"/>
    </font>
    <font>
      <i/>
      <vertAlign val="superscript"/>
      <sz val="9"/>
      <name val="Calibri"/>
      <family val="2"/>
      <scheme val="minor"/>
    </font>
    <font>
      <b/>
      <vertAlign val="superscript"/>
      <sz val="8"/>
      <color rgb="FF393943"/>
      <name val="Calibri"/>
      <family val="2"/>
      <scheme val="minor"/>
    </font>
    <font>
      <sz val="9"/>
      <color rgb="FFFF0000"/>
      <name val="Calibri"/>
      <family val="2"/>
      <scheme val="minor"/>
    </font>
    <font>
      <b/>
      <vertAlign val="superscript"/>
      <sz val="9"/>
      <color indexed="8"/>
      <name val="Calibri"/>
      <family val="2"/>
      <scheme val="minor"/>
    </font>
    <font>
      <b/>
      <vertAlign val="superscript"/>
      <sz val="10"/>
      <color indexed="8"/>
      <name val="Calibri"/>
      <family val="2"/>
      <scheme val="minor"/>
    </font>
    <font>
      <b/>
      <sz val="10"/>
      <color indexed="8"/>
      <name val="Calibri"/>
      <family val="2"/>
      <scheme val="minor"/>
    </font>
    <font>
      <b/>
      <sz val="12"/>
      <color theme="0"/>
      <name val="Calibri"/>
      <family val="2"/>
      <scheme val="minor"/>
    </font>
    <font>
      <b/>
      <sz val="12"/>
      <color rgb="FF393943"/>
      <name val="Calibri"/>
      <family val="2"/>
      <scheme val="minor"/>
    </font>
    <font>
      <b/>
      <sz val="12"/>
      <name val="Calibri"/>
      <family val="2"/>
      <scheme val="minor"/>
    </font>
    <font>
      <sz val="12"/>
      <color indexed="8"/>
      <name val="Calibri"/>
      <family val="2"/>
      <scheme val="minor"/>
    </font>
    <font>
      <b/>
      <sz val="12"/>
      <color indexed="8"/>
      <name val="Calibri"/>
      <family val="2"/>
      <scheme val="minor"/>
    </font>
    <font>
      <i/>
      <vertAlign val="superscript"/>
      <sz val="12"/>
      <name val="Calibri"/>
      <family val="2"/>
      <scheme val="minor"/>
    </font>
    <font>
      <i/>
      <sz val="12"/>
      <name val="Calibri"/>
      <family val="2"/>
      <scheme val="minor"/>
    </font>
    <font>
      <vertAlign val="superscript"/>
      <sz val="12"/>
      <color indexed="8"/>
      <name val="Calibri"/>
      <family val="2"/>
      <scheme val="minor"/>
    </font>
    <font>
      <b/>
      <sz val="12"/>
      <color indexed="10"/>
      <name val="Calibri"/>
      <family val="2"/>
      <scheme val="minor"/>
    </font>
    <font>
      <b/>
      <i/>
      <sz val="12"/>
      <color rgb="FFC00000"/>
      <name val="Calibri"/>
      <family val="2"/>
      <scheme val="minor"/>
    </font>
    <font>
      <vertAlign val="superscript"/>
      <sz val="12"/>
      <color rgb="FF000000"/>
      <name val="Calibri"/>
      <family val="2"/>
      <scheme val="minor"/>
    </font>
    <font>
      <sz val="12"/>
      <color rgb="FF000000"/>
      <name val="Calibri"/>
      <family val="2"/>
      <scheme val="minor"/>
    </font>
    <font>
      <sz val="12"/>
      <color theme="1"/>
      <name val="Calibri"/>
      <family val="2"/>
      <scheme val="minor"/>
    </font>
    <font>
      <vertAlign val="superscript"/>
      <sz val="12"/>
      <name val="Calibri"/>
      <family val="2"/>
      <scheme val="minor"/>
    </font>
    <font>
      <b/>
      <i/>
      <sz val="12"/>
      <name val="Calibri"/>
      <family val="2"/>
      <scheme val="minor"/>
    </font>
    <font>
      <b/>
      <sz val="12"/>
      <color rgb="FFC00000"/>
      <name val="Calibri"/>
      <family val="2"/>
      <scheme val="minor"/>
    </font>
    <font>
      <sz val="12"/>
      <color indexed="12"/>
      <name val="Calibri"/>
      <family val="2"/>
      <scheme val="minor"/>
    </font>
    <font>
      <vertAlign val="superscript"/>
      <sz val="12"/>
      <color rgb="FFC00000"/>
      <name val="Calibri"/>
      <family val="2"/>
      <scheme val="minor"/>
    </font>
    <font>
      <i/>
      <sz val="10"/>
      <color theme="1"/>
      <name val="Calibri"/>
      <family val="2"/>
      <scheme val="minor"/>
    </font>
    <font>
      <i/>
      <vertAlign val="superscript"/>
      <sz val="10"/>
      <color theme="1"/>
      <name val="Calibri"/>
      <family val="2"/>
      <scheme val="minor"/>
    </font>
    <font>
      <b/>
      <vertAlign val="superscript"/>
      <sz val="10"/>
      <color theme="1"/>
      <name val="Calibri"/>
      <family val="2"/>
      <scheme val="minor"/>
    </font>
    <font>
      <i/>
      <sz val="10"/>
      <name val="Calibri"/>
      <family val="2"/>
      <scheme val="minor"/>
    </font>
    <font>
      <i/>
      <vertAlign val="superscript"/>
      <sz val="10"/>
      <name val="Calibri"/>
      <family val="2"/>
      <scheme val="minor"/>
    </font>
    <font>
      <b/>
      <sz val="12"/>
      <color rgb="FF404040"/>
      <name val="Calibri"/>
      <family val="2"/>
      <scheme val="minor"/>
    </font>
    <font>
      <b/>
      <sz val="8"/>
      <color rgb="FF404040"/>
      <name val="Calibri"/>
      <family val="2"/>
      <scheme val="minor"/>
    </font>
    <font>
      <b/>
      <vertAlign val="superscript"/>
      <sz val="8"/>
      <color rgb="FF404040"/>
      <name val="Calibri"/>
      <family val="2"/>
      <scheme val="minor"/>
    </font>
    <font>
      <b/>
      <sz val="9"/>
      <color rgb="FF404040"/>
      <name val="Calibri"/>
      <family val="2"/>
      <scheme val="minor"/>
    </font>
    <font>
      <b/>
      <vertAlign val="superscript"/>
      <sz val="9"/>
      <color rgb="FF404040"/>
      <name val="Calibri"/>
      <family val="2"/>
      <scheme val="minor"/>
    </font>
    <font>
      <sz val="10"/>
      <color rgb="FF404040"/>
      <name val="Calibri"/>
      <family val="2"/>
      <scheme val="minor"/>
    </font>
    <font>
      <b/>
      <sz val="12"/>
      <color theme="0"/>
      <name val="Trebuchet MS"/>
      <family val="2"/>
    </font>
    <font>
      <b/>
      <sz val="10"/>
      <color theme="0"/>
      <name val="Trebuchet MS"/>
      <family val="2"/>
    </font>
    <font>
      <b/>
      <sz val="8"/>
      <color theme="0"/>
      <name val="Trebuchet MS"/>
      <family val="2"/>
    </font>
    <font>
      <b/>
      <sz val="12"/>
      <color theme="0"/>
      <name val="Trade Gothic Next"/>
      <family val="2"/>
    </font>
    <font>
      <b/>
      <sz val="14"/>
      <color theme="0"/>
      <name val="Trebuchet MS"/>
      <family val="2"/>
    </font>
    <font>
      <b/>
      <sz val="9"/>
      <color theme="0"/>
      <name val="Trebuchet MS"/>
      <family val="2"/>
    </font>
    <font>
      <b/>
      <vertAlign val="superscript"/>
      <sz val="10"/>
      <color theme="0"/>
      <name val="Trebuchet MS"/>
      <family val="2"/>
    </font>
    <font>
      <b/>
      <vertAlign val="superscript"/>
      <sz val="9"/>
      <color theme="0"/>
      <name val="Trebuchet MS"/>
      <family val="2"/>
    </font>
    <font>
      <sz val="8"/>
      <color indexed="10"/>
      <name val="Calibri"/>
      <family val="2"/>
      <scheme val="minor"/>
    </font>
    <font>
      <b/>
      <sz val="12"/>
      <color indexed="12"/>
      <name val="Calibri"/>
      <family val="2"/>
      <scheme val="minor"/>
    </font>
    <font>
      <vertAlign val="superscript"/>
      <sz val="10"/>
      <color rgb="FF00000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393943"/>
        <bgColor indexed="64"/>
      </patternFill>
    </fill>
    <fill>
      <patternFill patternType="solid">
        <fgColor rgb="FF850026"/>
        <bgColor indexed="64"/>
      </patternFill>
    </fill>
    <fill>
      <patternFill patternType="solid">
        <fgColor rgb="FFE8E9EC"/>
        <bgColor indexed="64"/>
      </patternFill>
    </fill>
    <fill>
      <patternFill patternType="solid">
        <fgColor rgb="FFC00000"/>
        <bgColor indexed="64"/>
      </patternFill>
    </fill>
    <fill>
      <patternFill patternType="solid">
        <fgColor theme="0"/>
        <bgColor rgb="FF000000"/>
      </patternFill>
    </fill>
    <fill>
      <patternFill patternType="solid">
        <fgColor theme="1"/>
        <bgColor indexed="64"/>
      </patternFill>
    </fill>
  </fills>
  <borders count="39">
    <border>
      <left/>
      <right/>
      <top/>
      <bottom/>
      <diagonal/>
    </border>
    <border>
      <left/>
      <right/>
      <top/>
      <bottom style="thin">
        <color indexed="64"/>
      </bottom>
      <diagonal/>
    </border>
    <border>
      <left/>
      <right/>
      <top/>
      <bottom style="dotted">
        <color rgb="FF393943"/>
      </bottom>
      <diagonal/>
    </border>
    <border>
      <left/>
      <right/>
      <top/>
      <bottom style="thin">
        <color rgb="FF393943"/>
      </bottom>
      <diagonal/>
    </border>
    <border>
      <left/>
      <right/>
      <top style="thin">
        <color rgb="FF393943"/>
      </top>
      <bottom style="thin">
        <color rgb="FF393943"/>
      </bottom>
      <diagonal/>
    </border>
    <border>
      <left/>
      <right/>
      <top/>
      <bottom style="medium">
        <color rgb="FF850026"/>
      </bottom>
      <diagonal/>
    </border>
    <border>
      <left/>
      <right/>
      <top style="thin">
        <color indexed="64"/>
      </top>
      <bottom style="thin">
        <color indexed="64"/>
      </bottom>
      <diagonal/>
    </border>
    <border>
      <left/>
      <right/>
      <top/>
      <bottom style="medium">
        <color rgb="FFC00000"/>
      </bottom>
      <diagonal/>
    </border>
    <border>
      <left/>
      <right/>
      <top style="medium">
        <color rgb="FFC00000"/>
      </top>
      <bottom/>
      <diagonal/>
    </border>
    <border>
      <left/>
      <right/>
      <top style="medium">
        <color rgb="FFC00000"/>
      </top>
      <bottom style="hair">
        <color indexed="64"/>
      </bottom>
      <diagonal/>
    </border>
    <border>
      <left/>
      <right/>
      <top style="hair">
        <color indexed="64"/>
      </top>
      <bottom/>
      <diagonal/>
    </border>
    <border>
      <left/>
      <right/>
      <top style="thin">
        <color indexed="64"/>
      </top>
      <bottom style="medium">
        <color rgb="FFC00000"/>
      </bottom>
      <diagonal/>
    </border>
    <border>
      <left/>
      <right/>
      <top style="medium">
        <color rgb="FFC00000"/>
      </top>
      <bottom style="thin">
        <color rgb="FF404040"/>
      </bottom>
      <diagonal/>
    </border>
    <border>
      <left/>
      <right/>
      <top style="thin">
        <color rgb="FF404040"/>
      </top>
      <bottom/>
      <diagonal/>
    </border>
    <border>
      <left/>
      <right/>
      <top style="thin">
        <color rgb="FF404040"/>
      </top>
      <bottom style="thin">
        <color rgb="FF404040"/>
      </bottom>
      <diagonal/>
    </border>
    <border>
      <left/>
      <right/>
      <top style="thin">
        <color rgb="FF404040"/>
      </top>
      <bottom style="medium">
        <color rgb="FFC00000"/>
      </bottom>
      <diagonal/>
    </border>
    <border>
      <left/>
      <right/>
      <top style="thin">
        <color rgb="FF404040"/>
      </top>
      <bottom style="medium">
        <color rgb="FF404040"/>
      </bottom>
      <diagonal/>
    </border>
    <border>
      <left/>
      <right/>
      <top/>
      <bottom style="medium">
        <color rgb="FF404040"/>
      </bottom>
      <diagonal/>
    </border>
    <border>
      <left/>
      <right/>
      <top style="medium">
        <color rgb="FFC00000"/>
      </top>
      <bottom style="medium">
        <color rgb="FF404040"/>
      </bottom>
      <diagonal/>
    </border>
    <border>
      <left/>
      <right/>
      <top style="medium">
        <color rgb="FF404040"/>
      </top>
      <bottom/>
      <diagonal/>
    </border>
    <border>
      <left/>
      <right/>
      <top/>
      <bottom style="thin">
        <color rgb="FF404040"/>
      </bottom>
      <diagonal/>
    </border>
    <border>
      <left/>
      <right/>
      <top/>
      <bottom style="dotted">
        <color rgb="FFC00000"/>
      </bottom>
      <diagonal/>
    </border>
    <border>
      <left/>
      <right/>
      <top style="dotted">
        <color rgb="FFC00000"/>
      </top>
      <bottom style="thin">
        <color rgb="FF404040"/>
      </bottom>
      <diagonal/>
    </border>
    <border>
      <left/>
      <right/>
      <top style="thin">
        <color rgb="FFC00000"/>
      </top>
      <bottom/>
      <diagonal/>
    </border>
    <border>
      <left/>
      <right/>
      <top/>
      <bottom style="thin">
        <color rgb="FFC00000"/>
      </bottom>
      <diagonal/>
    </border>
    <border>
      <left/>
      <right/>
      <top style="thin">
        <color rgb="FFC00000"/>
      </top>
      <bottom style="thin">
        <color rgb="FFC00000"/>
      </bottom>
      <diagonal/>
    </border>
    <border>
      <left/>
      <right/>
      <top style="thin">
        <color rgb="FFC00000"/>
      </top>
      <bottom style="thin">
        <color rgb="FF404040"/>
      </bottom>
      <diagonal/>
    </border>
    <border>
      <left/>
      <right/>
      <top style="thin">
        <color rgb="FF404040"/>
      </top>
      <bottom style="thin">
        <color rgb="FFC00000"/>
      </bottom>
      <diagonal/>
    </border>
    <border>
      <left/>
      <right/>
      <top/>
      <bottom style="thick">
        <color rgb="FFC00000"/>
      </bottom>
      <diagonal/>
    </border>
    <border>
      <left/>
      <right/>
      <top style="dotted">
        <color rgb="FFC00000"/>
      </top>
      <bottom style="thick">
        <color rgb="FFC00000"/>
      </bottom>
      <diagonal/>
    </border>
    <border>
      <left/>
      <right/>
      <top style="thick">
        <color rgb="FFC00000"/>
      </top>
      <bottom style="thin">
        <color rgb="FF404040"/>
      </bottom>
      <diagonal/>
    </border>
    <border>
      <left/>
      <right/>
      <top style="medium">
        <color rgb="FFC00000"/>
      </top>
      <bottom style="thin">
        <color indexed="64"/>
      </bottom>
      <diagonal/>
    </border>
    <border>
      <left/>
      <right/>
      <top style="medium">
        <color rgb="FFC00000"/>
      </top>
      <bottom style="medium">
        <color rgb="FFC00000"/>
      </bottom>
      <diagonal/>
    </border>
    <border>
      <left/>
      <right/>
      <top style="dotted">
        <color rgb="FFC00000"/>
      </top>
      <bottom style="medium">
        <color rgb="FF404040"/>
      </bottom>
      <diagonal/>
    </border>
    <border>
      <left/>
      <right/>
      <top style="medium">
        <color indexed="64"/>
      </top>
      <bottom/>
      <diagonal/>
    </border>
    <border>
      <left/>
      <right/>
      <top style="medium">
        <color rgb="FFC00000"/>
      </top>
      <bottom style="medium">
        <color indexed="64"/>
      </bottom>
      <diagonal/>
    </border>
    <border>
      <left/>
      <right/>
      <top/>
      <bottom style="medium">
        <color indexed="64"/>
      </bottom>
      <diagonal/>
    </border>
    <border>
      <left/>
      <right/>
      <top style="thin">
        <color rgb="FFC00000"/>
      </top>
      <bottom style="medium">
        <color rgb="FFC00000"/>
      </bottom>
      <diagonal/>
    </border>
    <border>
      <left/>
      <right/>
      <top style="thick">
        <color rgb="FFC00000"/>
      </top>
      <bottom/>
      <diagonal/>
    </border>
  </borders>
  <cellStyleXfs count="14">
    <xf numFmtId="0" fontId="0" fillId="0" borderId="0"/>
    <xf numFmtId="164" fontId="4" fillId="0" borderId="0" applyFont="0" applyFill="0" applyBorder="0" applyAlignment="0" applyProtection="0"/>
    <xf numFmtId="9" fontId="4" fillId="0" borderId="0" applyFont="0" applyFill="0" applyBorder="0" applyAlignment="0" applyProtection="0"/>
    <xf numFmtId="0" fontId="5" fillId="0" borderId="0"/>
    <xf numFmtId="0" fontId="4" fillId="0" borderId="0"/>
    <xf numFmtId="40" fontId="5"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cellStyleXfs>
  <cellXfs count="768">
    <xf numFmtId="0" fontId="0" fillId="0" borderId="0" xfId="0"/>
    <xf numFmtId="0" fontId="11" fillId="2" borderId="0" xfId="0" applyFont="1" applyFill="1" applyAlignment="1">
      <alignment wrapText="1" shrinkToFit="1"/>
    </xf>
    <xf numFmtId="0" fontId="13" fillId="2" borderId="0" xfId="0" applyFont="1" applyFill="1" applyAlignment="1">
      <alignment horizontal="centerContinuous" vertical="center" wrapText="1" shrinkToFit="1"/>
    </xf>
    <xf numFmtId="0" fontId="11" fillId="2" borderId="0" xfId="0" applyFont="1" applyFill="1" applyAlignment="1">
      <alignment vertical="center" wrapText="1" shrinkToFit="1"/>
    </xf>
    <xf numFmtId="0" fontId="13" fillId="2" borderId="0" xfId="0" applyFont="1" applyFill="1" applyAlignment="1">
      <alignment horizontal="right" vertical="center" wrapText="1" shrinkToFit="1"/>
    </xf>
    <xf numFmtId="0" fontId="13" fillId="2" borderId="0" xfId="0" applyFont="1" applyFill="1" applyAlignment="1">
      <alignment horizontal="centerContinuous" vertical="center" wrapText="1"/>
    </xf>
    <xf numFmtId="0" fontId="13" fillId="2" borderId="0" xfId="3" quotePrefix="1" applyFont="1" applyFill="1" applyAlignment="1">
      <alignment horizontal="left" vertical="center" wrapText="1"/>
    </xf>
    <xf numFmtId="0" fontId="13" fillId="2" borderId="0" xfId="3" quotePrefix="1" applyFont="1" applyFill="1" applyAlignment="1">
      <alignment horizontal="left" vertical="center" wrapText="1" shrinkToFit="1"/>
    </xf>
    <xf numFmtId="0" fontId="13" fillId="2" borderId="0" xfId="3" applyFont="1" applyFill="1" applyAlignment="1">
      <alignment horizontal="left" vertical="center" wrapText="1" shrinkToFit="1"/>
    </xf>
    <xf numFmtId="0" fontId="16" fillId="2" borderId="0" xfId="0" applyFont="1" applyFill="1" applyAlignment="1">
      <alignment vertical="center" wrapText="1" shrinkToFit="1"/>
    </xf>
    <xf numFmtId="166" fontId="11" fillId="2" borderId="0" xfId="1" applyNumberFormat="1" applyFont="1" applyFill="1" applyBorder="1" applyAlignment="1">
      <alignment horizontal="right" vertical="center" wrapText="1" shrinkToFit="1"/>
    </xf>
    <xf numFmtId="166" fontId="11" fillId="7" borderId="1" xfId="1" applyNumberFormat="1" applyFont="1" applyFill="1" applyBorder="1" applyAlignment="1">
      <alignment horizontal="right" vertical="center" wrapText="1" shrinkToFit="1"/>
    </xf>
    <xf numFmtId="166" fontId="11" fillId="7" borderId="0" xfId="1" applyNumberFormat="1" applyFont="1" applyFill="1" applyBorder="1" applyAlignment="1">
      <alignment horizontal="right" vertical="center" wrapText="1" shrinkToFit="1"/>
    </xf>
    <xf numFmtId="0" fontId="16" fillId="2" borderId="0" xfId="0" applyFont="1" applyFill="1" applyAlignment="1">
      <alignment horizontal="left" vertical="center" wrapText="1" shrinkToFit="1"/>
    </xf>
    <xf numFmtId="166" fontId="13" fillId="7" borderId="0" xfId="1" applyNumberFormat="1" applyFont="1" applyFill="1" applyBorder="1" applyAlignment="1">
      <alignment horizontal="right" vertical="center" wrapText="1" shrinkToFit="1"/>
    </xf>
    <xf numFmtId="0" fontId="16" fillId="3" borderId="0" xfId="0" applyFont="1" applyFill="1" applyAlignment="1">
      <alignment vertical="center" wrapText="1"/>
    </xf>
    <xf numFmtId="0" fontId="16" fillId="3" borderId="0" xfId="0" applyFont="1" applyFill="1" applyAlignment="1">
      <alignment vertical="center" wrapText="1" shrinkToFit="1"/>
    </xf>
    <xf numFmtId="167" fontId="20" fillId="2" borderId="0" xfId="2" applyNumberFormat="1" applyFont="1" applyFill="1" applyBorder="1" applyAlignment="1">
      <alignment horizontal="right" vertical="center" wrapText="1" shrinkToFit="1"/>
    </xf>
    <xf numFmtId="165" fontId="16" fillId="2" borderId="0" xfId="1" applyNumberFormat="1" applyFont="1" applyFill="1" applyBorder="1" applyAlignment="1">
      <alignment horizontal="right" vertical="center" wrapText="1" shrinkToFit="1"/>
    </xf>
    <xf numFmtId="166" fontId="10" fillId="2" borderId="0" xfId="1" applyNumberFormat="1" applyFont="1" applyFill="1" applyBorder="1" applyAlignment="1">
      <alignment horizontal="right" vertical="center" wrapText="1" shrinkToFit="1"/>
    </xf>
    <xf numFmtId="0" fontId="13" fillId="2" borderId="0" xfId="3" applyFont="1" applyFill="1" applyAlignment="1">
      <alignment horizontal="left" vertical="center" wrapText="1"/>
    </xf>
    <xf numFmtId="166" fontId="11" fillId="2" borderId="3" xfId="1" applyNumberFormat="1" applyFont="1" applyFill="1" applyBorder="1" applyAlignment="1">
      <alignment horizontal="right" vertical="center" wrapText="1" shrinkToFit="1"/>
    </xf>
    <xf numFmtId="166" fontId="11" fillId="7" borderId="3" xfId="1" applyNumberFormat="1" applyFont="1" applyFill="1" applyBorder="1" applyAlignment="1">
      <alignment horizontal="right" vertical="center" wrapText="1" shrinkToFit="1"/>
    </xf>
    <xf numFmtId="166" fontId="11" fillId="2" borderId="4" xfId="1" applyNumberFormat="1" applyFont="1" applyFill="1" applyBorder="1" applyAlignment="1">
      <alignment horizontal="right" vertical="center" wrapText="1" shrinkToFit="1"/>
    </xf>
    <xf numFmtId="166" fontId="11" fillId="7" borderId="5" xfId="1" applyNumberFormat="1" applyFont="1" applyFill="1" applyBorder="1" applyAlignment="1">
      <alignment horizontal="right" vertical="center" wrapText="1" shrinkToFit="1"/>
    </xf>
    <xf numFmtId="0" fontId="21" fillId="0" borderId="0" xfId="0" applyFont="1" applyAlignment="1">
      <alignment vertical="center" wrapText="1" shrinkToFit="1"/>
    </xf>
    <xf numFmtId="166" fontId="10" fillId="2" borderId="0" xfId="1" applyNumberFormat="1" applyFont="1" applyFill="1" applyBorder="1" applyAlignment="1">
      <alignment horizontal="centerContinuous" vertical="center"/>
    </xf>
    <xf numFmtId="0" fontId="11" fillId="2" borderId="0" xfId="0" applyFont="1" applyFill="1"/>
    <xf numFmtId="0" fontId="3" fillId="2" borderId="0" xfId="0" applyFont="1" applyFill="1" applyAlignment="1">
      <alignment vertical="center"/>
    </xf>
    <xf numFmtId="165" fontId="11" fillId="2" borderId="0" xfId="1" applyNumberFormat="1" applyFont="1" applyFill="1" applyBorder="1" applyAlignment="1">
      <alignment vertical="center"/>
    </xf>
    <xf numFmtId="167" fontId="11" fillId="2" borderId="0" xfId="2" applyNumberFormat="1"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2" fillId="0" borderId="0" xfId="0" applyFont="1" applyAlignment="1">
      <alignment vertical="center"/>
    </xf>
    <xf numFmtId="0" fontId="13" fillId="2" borderId="0" xfId="0" applyFont="1" applyFill="1" applyAlignment="1">
      <alignment horizontal="centerContinuous" vertical="center"/>
    </xf>
    <xf numFmtId="165" fontId="10" fillId="2" borderId="0" xfId="0" applyNumberFormat="1" applyFont="1" applyFill="1" applyAlignment="1">
      <alignment horizontal="centerContinuous" vertical="center"/>
    </xf>
    <xf numFmtId="166" fontId="11" fillId="3" borderId="0" xfId="1" applyNumberFormat="1" applyFont="1" applyFill="1" applyBorder="1"/>
    <xf numFmtId="0" fontId="23" fillId="2" borderId="0" xfId="0" applyFont="1" applyFill="1" applyAlignment="1">
      <alignment horizontal="center" vertical="center"/>
    </xf>
    <xf numFmtId="0" fontId="23" fillId="2" borderId="0" xfId="0" applyFont="1" applyFill="1" applyAlignment="1">
      <alignment horizontal="right" vertical="center"/>
    </xf>
    <xf numFmtId="0" fontId="10" fillId="2" borderId="0" xfId="0" applyFont="1" applyFill="1" applyAlignment="1">
      <alignment vertical="center"/>
    </xf>
    <xf numFmtId="0" fontId="16" fillId="2" borderId="0" xfId="0" quotePrefix="1" applyFont="1" applyFill="1" applyAlignment="1">
      <alignment horizontal="left" vertical="center"/>
    </xf>
    <xf numFmtId="0" fontId="16" fillId="2" borderId="0" xfId="0" applyFont="1" applyFill="1" applyAlignment="1">
      <alignment vertical="center"/>
    </xf>
    <xf numFmtId="0" fontId="11" fillId="3" borderId="0" xfId="0" applyFont="1" applyFill="1" applyAlignment="1">
      <alignment vertical="center"/>
    </xf>
    <xf numFmtId="0" fontId="11" fillId="4" borderId="0" xfId="0" applyFont="1" applyFill="1" applyAlignment="1">
      <alignment vertical="center"/>
    </xf>
    <xf numFmtId="0" fontId="16" fillId="3" borderId="0" xfId="0" applyFont="1" applyFill="1" applyAlignment="1">
      <alignment horizontal="left" vertical="center"/>
    </xf>
    <xf numFmtId="0" fontId="11" fillId="2" borderId="0" xfId="3" applyFont="1" applyFill="1" applyAlignment="1">
      <alignment vertical="center"/>
    </xf>
    <xf numFmtId="0" fontId="11" fillId="2" borderId="0" xfId="3" applyFont="1" applyFill="1" applyAlignment="1">
      <alignment vertical="center" wrapText="1"/>
    </xf>
    <xf numFmtId="166" fontId="11" fillId="3" borderId="0" xfId="1" applyNumberFormat="1" applyFont="1" applyFill="1" applyBorder="1" applyAlignment="1">
      <alignment horizontal="right" vertical="center" wrapText="1" shrinkToFit="1"/>
    </xf>
    <xf numFmtId="0" fontId="11" fillId="3" borderId="0" xfId="0" applyFont="1" applyFill="1" applyAlignment="1">
      <alignment vertical="center" wrapText="1" shrinkToFit="1"/>
    </xf>
    <xf numFmtId="164" fontId="16" fillId="2" borderId="0" xfId="1" applyFont="1" applyFill="1" applyBorder="1" applyAlignment="1">
      <alignment horizontal="right" vertical="center" wrapText="1" shrinkToFit="1"/>
    </xf>
    <xf numFmtId="0" fontId="11" fillId="2" borderId="0" xfId="3" applyFont="1" applyFill="1" applyAlignment="1">
      <alignment vertical="center" wrapText="1" shrinkToFit="1"/>
    </xf>
    <xf numFmtId="0" fontId="6"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right" vertical="center"/>
    </xf>
    <xf numFmtId="0" fontId="7" fillId="2" borderId="0" xfId="0" applyFont="1" applyFill="1" applyAlignment="1">
      <alignment vertical="center"/>
    </xf>
    <xf numFmtId="0" fontId="8" fillId="2" borderId="0" xfId="0" applyFont="1" applyFill="1" applyAlignment="1">
      <alignment vertical="center"/>
    </xf>
    <xf numFmtId="0" fontId="3" fillId="2" borderId="0" xfId="0" applyFont="1" applyFill="1" applyAlignment="1">
      <alignment horizontal="right" vertical="center"/>
    </xf>
    <xf numFmtId="165" fontId="16" fillId="2" borderId="0" xfId="1" applyNumberFormat="1" applyFont="1" applyFill="1" applyBorder="1" applyAlignment="1">
      <alignment horizontal="right" vertical="center"/>
    </xf>
    <xf numFmtId="0" fontId="11" fillId="2" borderId="0" xfId="3" applyFont="1" applyFill="1" applyAlignment="1">
      <alignment horizontal="right" vertical="center" wrapText="1" shrinkToFit="1"/>
    </xf>
    <xf numFmtId="0" fontId="11" fillId="0" borderId="5" xfId="0" applyFont="1" applyBorder="1" applyAlignment="1">
      <alignment vertical="center"/>
    </xf>
    <xf numFmtId="165" fontId="11" fillId="3" borderId="0" xfId="1" applyNumberFormat="1" applyFont="1" applyFill="1" applyBorder="1"/>
    <xf numFmtId="0" fontId="11" fillId="2" borderId="0" xfId="3" applyFont="1" applyFill="1" applyAlignment="1">
      <alignment horizontal="left" wrapText="1"/>
    </xf>
    <xf numFmtId="166" fontId="16" fillId="3" borderId="0" xfId="1" applyNumberFormat="1" applyFont="1" applyFill="1" applyBorder="1" applyAlignment="1">
      <alignment vertical="center"/>
    </xf>
    <xf numFmtId="0" fontId="16" fillId="3" borderId="0" xfId="0" applyFont="1" applyFill="1" applyAlignment="1">
      <alignment vertical="center"/>
    </xf>
    <xf numFmtId="0" fontId="11" fillId="3" borderId="0" xfId="3" applyFont="1" applyFill="1" applyAlignment="1">
      <alignment vertical="center"/>
    </xf>
    <xf numFmtId="0" fontId="31" fillId="3" borderId="0" xfId="0" applyFont="1" applyFill="1" applyAlignment="1">
      <alignment vertical="center"/>
    </xf>
    <xf numFmtId="0" fontId="10" fillId="3" borderId="0" xfId="6" applyFont="1" applyFill="1" applyAlignment="1">
      <alignment vertical="center"/>
    </xf>
    <xf numFmtId="165" fontId="11" fillId="3" borderId="0" xfId="1" applyNumberFormat="1" applyFont="1" applyFill="1" applyBorder="1" applyAlignment="1">
      <alignment vertical="center"/>
    </xf>
    <xf numFmtId="0" fontId="17" fillId="2" borderId="0" xfId="0" applyFont="1" applyFill="1" applyAlignment="1">
      <alignment horizontal="left" vertical="center"/>
    </xf>
    <xf numFmtId="0" fontId="23" fillId="2" borderId="0" xfId="3" applyFont="1" applyFill="1" applyAlignment="1">
      <alignment horizontal="left" vertical="center"/>
    </xf>
    <xf numFmtId="0" fontId="29" fillId="2" borderId="0" xfId="0" applyFont="1" applyFill="1" applyAlignment="1">
      <alignment vertical="center"/>
    </xf>
    <xf numFmtId="165" fontId="29" fillId="2" borderId="0" xfId="0" applyNumberFormat="1" applyFont="1" applyFill="1" applyAlignment="1">
      <alignment vertical="center"/>
    </xf>
    <xf numFmtId="0" fontId="23" fillId="2" borderId="0" xfId="3" applyFont="1" applyFill="1" applyAlignment="1">
      <alignment horizontal="right" vertical="center"/>
    </xf>
    <xf numFmtId="0" fontId="21" fillId="6" borderId="0" xfId="0" applyFont="1" applyFill="1" applyAlignment="1">
      <alignment vertical="center" wrapText="1" shrinkToFit="1"/>
    </xf>
    <xf numFmtId="0" fontId="31" fillId="3" borderId="5" xfId="0" applyFont="1" applyFill="1" applyBorder="1" applyAlignment="1">
      <alignment vertical="center"/>
    </xf>
    <xf numFmtId="0" fontId="21" fillId="0" borderId="0" xfId="0" applyFont="1" applyAlignment="1">
      <alignment horizontal="right" vertical="center" wrapText="1" shrinkToFit="1"/>
    </xf>
    <xf numFmtId="0" fontId="23" fillId="2" borderId="0" xfId="0" applyFont="1" applyFill="1" applyAlignment="1">
      <alignment horizontal="right" vertical="center" wrapText="1"/>
    </xf>
    <xf numFmtId="165" fontId="10" fillId="2"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xf>
    <xf numFmtId="167" fontId="16" fillId="2" borderId="0" xfId="2" applyNumberFormat="1" applyFont="1" applyFill="1" applyBorder="1" applyAlignment="1">
      <alignment horizontal="right" vertical="center"/>
    </xf>
    <xf numFmtId="0" fontId="10" fillId="2" borderId="0" xfId="0" applyFont="1" applyFill="1" applyAlignment="1">
      <alignment horizontal="right" vertical="center"/>
    </xf>
    <xf numFmtId="0" fontId="13" fillId="2" borderId="0" xfId="3" applyFont="1" applyFill="1" applyAlignment="1">
      <alignment horizontal="right" vertical="center"/>
    </xf>
    <xf numFmtId="0" fontId="11" fillId="2" borderId="0" xfId="3" applyFont="1" applyFill="1" applyAlignment="1">
      <alignment horizontal="right" vertical="center"/>
    </xf>
    <xf numFmtId="0" fontId="19" fillId="3" borderId="5" xfId="0" applyFont="1" applyFill="1" applyBorder="1" applyAlignment="1">
      <alignment horizontal="right" vertical="center" wrapText="1" shrinkToFit="1"/>
    </xf>
    <xf numFmtId="166" fontId="11" fillId="3" borderId="5" xfId="1" applyNumberFormat="1" applyFont="1" applyFill="1" applyBorder="1" applyAlignment="1">
      <alignment horizontal="right" vertical="center" wrapText="1" shrinkToFit="1"/>
    </xf>
    <xf numFmtId="165" fontId="10" fillId="2" borderId="0" xfId="1" applyNumberFormat="1" applyFont="1" applyFill="1" applyBorder="1" applyAlignment="1">
      <alignment horizontal="right" vertical="center" wrapText="1" shrinkToFit="1"/>
    </xf>
    <xf numFmtId="167" fontId="16" fillId="2" borderId="0" xfId="2" applyNumberFormat="1" applyFont="1" applyFill="1" applyBorder="1" applyAlignment="1">
      <alignment horizontal="right" vertical="center" wrapText="1" shrinkToFit="1"/>
    </xf>
    <xf numFmtId="0" fontId="11" fillId="7" borderId="0" xfId="0" applyFont="1" applyFill="1" applyAlignment="1">
      <alignment horizontal="right" vertical="center" wrapText="1" shrinkToFit="1"/>
    </xf>
    <xf numFmtId="0" fontId="19" fillId="3" borderId="0" xfId="0" applyFont="1" applyFill="1" applyAlignment="1">
      <alignment horizontal="right" vertical="center" wrapText="1" shrinkToFit="1"/>
    </xf>
    <xf numFmtId="169" fontId="19" fillId="3" borderId="0" xfId="0" applyNumberFormat="1" applyFont="1" applyFill="1" applyAlignment="1">
      <alignment horizontal="right" vertical="center" wrapText="1" shrinkToFit="1"/>
    </xf>
    <xf numFmtId="37" fontId="13" fillId="7" borderId="0" xfId="0" applyNumberFormat="1" applyFont="1" applyFill="1" applyAlignment="1">
      <alignment horizontal="right" vertical="center" wrapText="1" shrinkToFit="1"/>
    </xf>
    <xf numFmtId="0" fontId="19" fillId="7" borderId="0" xfId="0" applyFont="1" applyFill="1" applyAlignment="1">
      <alignment horizontal="right" vertical="center" wrapText="1" shrinkToFit="1"/>
    </xf>
    <xf numFmtId="172" fontId="11" fillId="7" borderId="0" xfId="5" applyNumberFormat="1" applyFont="1" applyFill="1" applyBorder="1" applyAlignment="1">
      <alignment horizontal="right" vertical="center" wrapText="1" shrinkToFit="1"/>
    </xf>
    <xf numFmtId="0" fontId="11" fillId="3" borderId="0" xfId="0" applyFont="1" applyFill="1" applyAlignment="1">
      <alignment horizontal="right" vertical="center" wrapText="1" shrinkToFit="1"/>
    </xf>
    <xf numFmtId="172" fontId="11" fillId="3" borderId="0" xfId="5" applyNumberFormat="1" applyFont="1" applyFill="1" applyBorder="1" applyAlignment="1">
      <alignment horizontal="right" vertical="center" wrapText="1" shrinkToFit="1"/>
    </xf>
    <xf numFmtId="0" fontId="11" fillId="3" borderId="0" xfId="3" applyFont="1" applyFill="1" applyAlignment="1">
      <alignment horizontal="right" vertical="center" wrapText="1" shrinkToFit="1"/>
    </xf>
    <xf numFmtId="0" fontId="11" fillId="0" borderId="0" xfId="3" applyFont="1" applyAlignment="1">
      <alignment horizontal="right" vertical="center" wrapText="1" shrinkToFit="1"/>
    </xf>
    <xf numFmtId="0" fontId="23" fillId="2" borderId="0" xfId="3" applyFont="1" applyFill="1" applyAlignment="1">
      <alignment horizontal="left" vertical="center" wrapText="1" shrinkToFit="1"/>
    </xf>
    <xf numFmtId="0" fontId="16" fillId="7" borderId="3"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7" borderId="0" xfId="0" applyFont="1" applyFill="1" applyAlignment="1">
      <alignment horizontal="left" vertical="center" wrapText="1" shrinkToFit="1"/>
    </xf>
    <xf numFmtId="0" fontId="16" fillId="3" borderId="4" xfId="0" applyFont="1" applyFill="1" applyBorder="1" applyAlignment="1">
      <alignment horizontal="left" vertical="center" wrapText="1" shrinkToFit="1"/>
    </xf>
    <xf numFmtId="0" fontId="11" fillId="7" borderId="0" xfId="0" applyFont="1" applyFill="1" applyAlignment="1">
      <alignment vertical="center" wrapText="1" shrinkToFit="1"/>
    </xf>
    <xf numFmtId="0" fontId="16" fillId="2" borderId="3" xfId="0" applyFont="1" applyFill="1" applyBorder="1" applyAlignment="1">
      <alignment vertical="center" wrapText="1" shrinkToFit="1"/>
    </xf>
    <xf numFmtId="0" fontId="16" fillId="7" borderId="0" xfId="0" applyFont="1" applyFill="1" applyAlignment="1">
      <alignment vertical="center" wrapText="1" shrinkToFit="1"/>
    </xf>
    <xf numFmtId="0" fontId="11" fillId="0" borderId="5" xfId="0" applyFont="1" applyBorder="1" applyAlignment="1">
      <alignment vertical="center" wrapText="1" shrinkToFit="1"/>
    </xf>
    <xf numFmtId="0" fontId="13" fillId="2" borderId="0" xfId="4" applyFont="1" applyFill="1" applyAlignment="1">
      <alignment vertical="center" wrapText="1" shrinkToFit="1"/>
    </xf>
    <xf numFmtId="0" fontId="16" fillId="3" borderId="0" xfId="0" quotePrefix="1" applyFont="1" applyFill="1" applyAlignment="1">
      <alignment horizontal="left" vertical="center" wrapText="1" shrinkToFit="1"/>
    </xf>
    <xf numFmtId="0" fontId="10" fillId="3" borderId="0" xfId="6" applyFont="1" applyFill="1" applyAlignment="1">
      <alignment vertical="center" wrapText="1" shrinkToFit="1"/>
    </xf>
    <xf numFmtId="0" fontId="17" fillId="2" borderId="0" xfId="0" applyFont="1" applyFill="1" applyAlignment="1">
      <alignment horizontal="left" vertical="center" wrapText="1" shrinkToFit="1"/>
    </xf>
    <xf numFmtId="0" fontId="13" fillId="7" borderId="0" xfId="0" applyFont="1" applyFill="1" applyAlignment="1">
      <alignment horizontal="right" vertical="center" wrapText="1" shrinkToFit="1"/>
    </xf>
    <xf numFmtId="172" fontId="13" fillId="7" borderId="0" xfId="5" applyNumberFormat="1" applyFont="1" applyFill="1" applyBorder="1" applyAlignment="1">
      <alignment horizontal="right" vertical="center" wrapText="1" shrinkToFit="1"/>
    </xf>
    <xf numFmtId="0" fontId="11" fillId="7" borderId="0" xfId="0" applyFont="1" applyFill="1" applyAlignment="1">
      <alignment horizontal="left" vertical="center" wrapText="1" indent="1" shrinkToFit="1"/>
    </xf>
    <xf numFmtId="0" fontId="11" fillId="3" borderId="0" xfId="0" applyFont="1" applyFill="1" applyAlignment="1">
      <alignment horizontal="left" vertical="center" wrapText="1" indent="1" shrinkToFit="1"/>
    </xf>
    <xf numFmtId="0" fontId="11" fillId="7" borderId="5" xfId="0" applyFont="1" applyFill="1" applyBorder="1" applyAlignment="1">
      <alignment horizontal="left" vertical="center" wrapText="1" indent="1" shrinkToFit="1"/>
    </xf>
    <xf numFmtId="0" fontId="10" fillId="7" borderId="0" xfId="0" applyFont="1" applyFill="1" applyAlignment="1">
      <alignment vertical="center" wrapText="1" shrinkToFit="1"/>
    </xf>
    <xf numFmtId="166" fontId="19" fillId="3" borderId="5" xfId="1" applyNumberFormat="1" applyFont="1" applyFill="1" applyBorder="1" applyAlignment="1">
      <alignment horizontal="right" vertical="center" wrapText="1" shrinkToFit="1"/>
    </xf>
    <xf numFmtId="165" fontId="19" fillId="3" borderId="0" xfId="1" applyNumberFormat="1" applyFont="1" applyFill="1" applyBorder="1" applyAlignment="1">
      <alignment horizontal="right" vertical="center" wrapText="1" shrinkToFit="1"/>
    </xf>
    <xf numFmtId="165" fontId="11" fillId="2" borderId="0" xfId="1" applyNumberFormat="1" applyFont="1" applyFill="1" applyBorder="1" applyAlignment="1">
      <alignment horizontal="right" vertical="center"/>
    </xf>
    <xf numFmtId="0" fontId="13" fillId="2" borderId="0" xfId="3" applyFont="1" applyFill="1" applyAlignment="1">
      <alignment horizontal="centerContinuous" vertical="center"/>
    </xf>
    <xf numFmtId="0" fontId="15" fillId="2" borderId="0" xfId="4" applyFont="1" applyFill="1" applyAlignment="1">
      <alignment vertical="center"/>
    </xf>
    <xf numFmtId="0" fontId="31" fillId="2" borderId="0" xfId="4" applyFont="1" applyFill="1" applyAlignment="1">
      <alignment horizontal="centerContinuous" vertical="center" shrinkToFit="1"/>
    </xf>
    <xf numFmtId="0" fontId="31" fillId="2" borderId="0" xfId="4" applyFont="1" applyFill="1" applyAlignment="1">
      <alignment vertical="center" shrinkToFit="1"/>
    </xf>
    <xf numFmtId="0" fontId="13" fillId="2" borderId="0" xfId="3" applyFont="1" applyFill="1" applyAlignment="1">
      <alignment horizontal="centerContinuous" vertical="center" wrapText="1"/>
    </xf>
    <xf numFmtId="0" fontId="15" fillId="2" borderId="0" xfId="4" applyFont="1" applyFill="1" applyAlignment="1">
      <alignment vertical="center" wrapText="1"/>
    </xf>
    <xf numFmtId="165" fontId="13" fillId="2" borderId="0" xfId="1" applyNumberFormat="1" applyFont="1" applyFill="1" applyBorder="1" applyAlignment="1">
      <alignment horizontal="right" vertical="center" wrapText="1" shrinkToFit="1"/>
    </xf>
    <xf numFmtId="165" fontId="13" fillId="7" borderId="0" xfId="1" applyNumberFormat="1" applyFont="1" applyFill="1" applyBorder="1" applyAlignment="1">
      <alignment horizontal="right" vertical="center" wrapText="1" shrinkToFit="1"/>
    </xf>
    <xf numFmtId="165" fontId="13" fillId="7" borderId="3" xfId="1" applyNumberFormat="1" applyFont="1" applyFill="1" applyBorder="1" applyAlignment="1">
      <alignment horizontal="right" vertical="center" wrapText="1" shrinkToFit="1"/>
    </xf>
    <xf numFmtId="165" fontId="13" fillId="2" borderId="4" xfId="1" applyNumberFormat="1" applyFont="1" applyFill="1" applyBorder="1" applyAlignment="1">
      <alignment horizontal="right" vertical="center" wrapText="1" shrinkToFit="1"/>
    </xf>
    <xf numFmtId="165" fontId="13" fillId="3" borderId="5" xfId="1" applyNumberFormat="1" applyFont="1" applyFill="1" applyBorder="1" applyAlignment="1">
      <alignment horizontal="right" vertical="center" wrapText="1" shrinkToFit="1"/>
    </xf>
    <xf numFmtId="165" fontId="13" fillId="3" borderId="4" xfId="1" applyNumberFormat="1" applyFont="1" applyFill="1" applyBorder="1" applyAlignment="1">
      <alignment horizontal="right" vertical="center" wrapText="1" shrinkToFit="1"/>
    </xf>
    <xf numFmtId="165" fontId="13" fillId="3" borderId="0" xfId="1" applyNumberFormat="1" applyFont="1" applyFill="1" applyBorder="1" applyAlignment="1">
      <alignment horizontal="right" vertical="center" wrapText="1" shrinkToFit="1"/>
    </xf>
    <xf numFmtId="166" fontId="13" fillId="3" borderId="0" xfId="1" applyNumberFormat="1" applyFont="1" applyFill="1" applyBorder="1" applyAlignment="1">
      <alignment horizontal="right" vertical="center" wrapText="1" shrinkToFit="1"/>
    </xf>
    <xf numFmtId="166" fontId="13" fillId="7" borderId="5" xfId="1" applyNumberFormat="1" applyFont="1" applyFill="1" applyBorder="1" applyAlignment="1">
      <alignment horizontal="right" vertical="center" wrapText="1" shrinkToFit="1"/>
    </xf>
    <xf numFmtId="165" fontId="13" fillId="0" borderId="3" xfId="1" applyNumberFormat="1" applyFont="1" applyFill="1" applyBorder="1" applyAlignment="1">
      <alignment horizontal="right" vertical="center" wrapText="1" shrinkToFit="1"/>
    </xf>
    <xf numFmtId="0" fontId="13" fillId="3" borderId="0" xfId="0" applyFont="1" applyFill="1" applyAlignment="1">
      <alignment horizontal="right" vertical="center" wrapText="1" shrinkToFit="1"/>
    </xf>
    <xf numFmtId="37" fontId="13" fillId="3" borderId="0" xfId="0" applyNumberFormat="1" applyFont="1" applyFill="1" applyAlignment="1">
      <alignment horizontal="right" vertical="center" wrapText="1" shrinkToFit="1"/>
    </xf>
    <xf numFmtId="10" fontId="10" fillId="3" borderId="0" xfId="2" applyNumberFormat="1" applyFont="1" applyFill="1" applyBorder="1" applyAlignment="1">
      <alignment horizontal="right" vertical="center" wrapText="1" shrinkToFit="1"/>
    </xf>
    <xf numFmtId="164" fontId="16" fillId="3" borderId="0" xfId="1" applyFont="1" applyFill="1" applyBorder="1" applyAlignment="1">
      <alignment horizontal="right" vertical="center" wrapText="1" shrinkToFit="1"/>
    </xf>
    <xf numFmtId="0" fontId="16" fillId="2" borderId="3" xfId="0" applyFont="1" applyFill="1" applyBorder="1" applyAlignment="1">
      <alignment wrapText="1"/>
    </xf>
    <xf numFmtId="37" fontId="21" fillId="3" borderId="0" xfId="0" applyNumberFormat="1" applyFont="1" applyFill="1" applyAlignment="1">
      <alignment horizontal="right" vertical="center" wrapText="1" shrinkToFit="1"/>
    </xf>
    <xf numFmtId="0" fontId="21" fillId="3" borderId="0" xfId="0" applyFont="1" applyFill="1" applyAlignment="1">
      <alignment horizontal="right" vertical="center" wrapText="1" shrinkToFit="1"/>
    </xf>
    <xf numFmtId="172" fontId="21" fillId="3" borderId="0" xfId="5" applyNumberFormat="1" applyFont="1" applyFill="1" applyBorder="1" applyAlignment="1">
      <alignment horizontal="right" vertical="center"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1" fillId="6" borderId="0" xfId="0" applyFont="1" applyFill="1" applyAlignment="1">
      <alignment horizontal="center" vertical="center" wrapText="1" shrinkToFit="1"/>
    </xf>
    <xf numFmtId="0" fontId="26" fillId="2" borderId="0" xfId="0" applyFont="1" applyFill="1" applyAlignment="1">
      <alignment horizontal="left" vertical="center" wrapText="1"/>
    </xf>
    <xf numFmtId="166" fontId="11" fillId="2" borderId="6" xfId="1" applyNumberFormat="1" applyFont="1" applyFill="1" applyBorder="1" applyAlignment="1">
      <alignment horizontal="right" vertical="center" wrapText="1" shrinkToFit="1"/>
    </xf>
    <xf numFmtId="166" fontId="11" fillId="2" borderId="1" xfId="1" applyNumberFormat="1" applyFont="1" applyFill="1" applyBorder="1" applyAlignment="1">
      <alignment horizontal="right" vertical="center" wrapText="1" shrinkToFit="1"/>
    </xf>
    <xf numFmtId="165" fontId="11" fillId="2" borderId="0" xfId="0" applyNumberFormat="1" applyFont="1" applyFill="1" applyAlignment="1">
      <alignment vertical="center"/>
    </xf>
    <xf numFmtId="165" fontId="36" fillId="2" borderId="0" xfId="0" applyNumberFormat="1" applyFont="1" applyFill="1" applyAlignment="1">
      <alignment horizontal="left" vertical="center"/>
    </xf>
    <xf numFmtId="0" fontId="36" fillId="2" borderId="0" xfId="0" applyFont="1" applyFill="1" applyAlignment="1">
      <alignment vertical="center"/>
    </xf>
    <xf numFmtId="167" fontId="36" fillId="2" borderId="0" xfId="2" applyNumberFormat="1" applyFont="1" applyFill="1" applyAlignment="1">
      <alignment vertical="center"/>
    </xf>
    <xf numFmtId="0" fontId="25" fillId="2" borderId="0" xfId="0" applyFont="1" applyFill="1" applyAlignment="1">
      <alignment vertical="center" wrapText="1" shrinkToFit="1"/>
    </xf>
    <xf numFmtId="0" fontId="36" fillId="0" borderId="0" xfId="0" applyFont="1"/>
    <xf numFmtId="0" fontId="2" fillId="0" borderId="0" xfId="0" applyFont="1"/>
    <xf numFmtId="167" fontId="39" fillId="0" borderId="0" xfId="2" applyNumberFormat="1" applyFont="1" applyBorder="1" applyAlignment="1">
      <alignment horizontal="center"/>
    </xf>
    <xf numFmtId="167" fontId="42" fillId="0" borderId="0" xfId="2" applyNumberFormat="1" applyFont="1" applyFill="1" applyBorder="1" applyAlignment="1">
      <alignment horizontal="center" vertical="center" wrapText="1"/>
    </xf>
    <xf numFmtId="167" fontId="39" fillId="0" borderId="0" xfId="2" applyNumberFormat="1" applyFont="1" applyFill="1" applyBorder="1" applyAlignment="1">
      <alignment horizontal="center"/>
    </xf>
    <xf numFmtId="0" fontId="39" fillId="0" borderId="0" xfId="0" applyFont="1"/>
    <xf numFmtId="0" fontId="43" fillId="2" borderId="0" xfId="4" applyFont="1" applyFill="1" applyAlignment="1">
      <alignment vertical="center" shrinkToFit="1"/>
    </xf>
    <xf numFmtId="0" fontId="44" fillId="2" borderId="0" xfId="4" applyFont="1" applyFill="1"/>
    <xf numFmtId="0" fontId="47" fillId="2" borderId="0" xfId="4" applyFont="1" applyFill="1" applyAlignment="1">
      <alignment horizontal="center" vertical="center" wrapText="1" shrinkToFit="1"/>
    </xf>
    <xf numFmtId="0" fontId="51" fillId="2" borderId="0" xfId="4" applyFont="1" applyFill="1" applyAlignment="1">
      <alignment vertical="center"/>
    </xf>
    <xf numFmtId="0" fontId="56" fillId="2" borderId="0" xfId="4" applyFont="1" applyFill="1" applyAlignment="1">
      <alignment horizontal="centerContinuous" vertical="center"/>
    </xf>
    <xf numFmtId="0" fontId="55" fillId="2" borderId="0" xfId="4" applyFont="1" applyFill="1" applyAlignment="1">
      <alignment vertical="center"/>
    </xf>
    <xf numFmtId="0" fontId="53" fillId="2" borderId="0" xfId="4" applyFont="1" applyFill="1" applyAlignment="1">
      <alignment vertical="center"/>
    </xf>
    <xf numFmtId="0" fontId="56" fillId="2" borderId="0" xfId="4" applyFont="1" applyFill="1" applyAlignment="1">
      <alignment horizontal="left" vertical="center"/>
    </xf>
    <xf numFmtId="0" fontId="55" fillId="2" borderId="0" xfId="4" applyFont="1" applyFill="1" applyAlignment="1">
      <alignment horizontal="centerContinuous" vertical="center"/>
    </xf>
    <xf numFmtId="0" fontId="56" fillId="2" borderId="0" xfId="4" applyFont="1" applyFill="1" applyAlignment="1">
      <alignment horizontal="center" vertical="center"/>
    </xf>
    <xf numFmtId="0" fontId="53" fillId="2" borderId="0" xfId="4" applyFont="1" applyFill="1" applyAlignment="1">
      <alignment horizontal="centerContinuous" vertical="center"/>
    </xf>
    <xf numFmtId="0" fontId="55" fillId="2" borderId="0" xfId="3" applyFont="1" applyFill="1" applyAlignment="1">
      <alignment horizontal="centerContinuous" vertical="center" wrapText="1"/>
    </xf>
    <xf numFmtId="0" fontId="55" fillId="2" borderId="0" xfId="3" applyFont="1" applyFill="1" applyAlignment="1">
      <alignment horizontal="centerContinuous" vertical="center"/>
    </xf>
    <xf numFmtId="0" fontId="58" fillId="2" borderId="0" xfId="4" applyFont="1" applyFill="1" applyAlignment="1">
      <alignment horizontal="centerContinuous" vertical="center" shrinkToFit="1"/>
    </xf>
    <xf numFmtId="0" fontId="58" fillId="2" borderId="0" xfId="4" applyFont="1" applyFill="1" applyAlignment="1">
      <alignment horizontal="centerContinuous" vertical="center"/>
    </xf>
    <xf numFmtId="0" fontId="58" fillId="2" borderId="0" xfId="4" applyFont="1" applyFill="1" applyAlignment="1">
      <alignment vertical="center" shrinkToFit="1"/>
    </xf>
    <xf numFmtId="0" fontId="50" fillId="0" borderId="0" xfId="4" applyFont="1" applyAlignment="1">
      <alignment horizontal="centerContinuous" vertical="center" shrinkToFit="1"/>
    </xf>
    <xf numFmtId="0" fontId="58" fillId="2" borderId="0" xfId="4" applyFont="1" applyFill="1" applyAlignment="1">
      <alignment vertical="center"/>
    </xf>
    <xf numFmtId="0" fontId="58" fillId="2" borderId="0" xfId="4" applyFont="1" applyFill="1" applyAlignment="1">
      <alignment vertical="center" wrapText="1"/>
    </xf>
    <xf numFmtId="0" fontId="59" fillId="2" borderId="0" xfId="4" applyFont="1" applyFill="1" applyAlignment="1">
      <alignment horizontal="center" vertical="center" wrapText="1" shrinkToFit="1"/>
    </xf>
    <xf numFmtId="171" fontId="52" fillId="0" borderId="0" xfId="4" applyNumberFormat="1" applyFont="1" applyAlignment="1">
      <alignment horizontal="centerContinuous" vertical="center" wrapText="1" shrinkToFit="1"/>
    </xf>
    <xf numFmtId="0" fontId="52" fillId="0" borderId="0" xfId="4" applyFont="1" applyAlignment="1">
      <alignment horizontal="centerContinuous" vertical="center" wrapText="1" shrinkToFit="1"/>
    </xf>
    <xf numFmtId="164" fontId="53" fillId="3" borderId="0" xfId="1" applyFont="1" applyFill="1" applyBorder="1" applyAlignment="1">
      <alignment horizontal="left" vertical="center" wrapText="1" shrinkToFit="1"/>
    </xf>
    <xf numFmtId="10" fontId="53" fillId="3"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center" vertical="center" wrapText="1" shrinkToFit="1"/>
    </xf>
    <xf numFmtId="10" fontId="53" fillId="0" borderId="0" xfId="2" applyNumberFormat="1" applyFont="1" applyFill="1" applyBorder="1" applyAlignment="1">
      <alignment horizontal="right" vertical="center" wrapText="1" shrinkToFit="1"/>
    </xf>
    <xf numFmtId="164" fontId="53" fillId="0" borderId="0" xfId="1" applyFont="1" applyFill="1" applyBorder="1" applyAlignment="1">
      <alignment horizontal="right" vertical="center" wrapText="1" shrinkToFit="1"/>
    </xf>
    <xf numFmtId="168" fontId="53" fillId="0" borderId="0" xfId="1" applyNumberFormat="1" applyFont="1" applyFill="1" applyBorder="1" applyAlignment="1">
      <alignment horizontal="right" vertical="center" wrapText="1" shrinkToFit="1"/>
    </xf>
    <xf numFmtId="10" fontId="58" fillId="2" borderId="0" xfId="4" applyNumberFormat="1" applyFont="1" applyFill="1" applyAlignment="1">
      <alignment vertical="center"/>
    </xf>
    <xf numFmtId="164" fontId="58" fillId="2" borderId="0" xfId="4" applyNumberFormat="1" applyFont="1" applyFill="1" applyAlignment="1">
      <alignment vertical="center"/>
    </xf>
    <xf numFmtId="168" fontId="58" fillId="2" borderId="0" xfId="4" applyNumberFormat="1" applyFont="1" applyFill="1" applyAlignment="1">
      <alignment vertical="center"/>
    </xf>
    <xf numFmtId="0" fontId="60" fillId="0" borderId="0" xfId="0" applyFont="1"/>
    <xf numFmtId="0" fontId="57" fillId="0" borderId="0" xfId="0" applyFont="1"/>
    <xf numFmtId="164" fontId="53" fillId="3" borderId="0" xfId="1" applyFont="1" applyFill="1" applyBorder="1" applyAlignment="1">
      <alignment horizontal="center" vertical="center" wrapText="1" shrinkToFit="1"/>
    </xf>
    <xf numFmtId="0" fontId="63" fillId="2" borderId="0" xfId="4" applyFont="1" applyFill="1" applyAlignment="1">
      <alignment vertical="center"/>
    </xf>
    <xf numFmtId="0" fontId="63" fillId="2" borderId="0" xfId="4" applyFont="1" applyFill="1" applyAlignment="1">
      <alignment vertical="center" wrapText="1"/>
    </xf>
    <xf numFmtId="166" fontId="53" fillId="2" borderId="0" xfId="1" applyNumberFormat="1" applyFont="1" applyFill="1" applyBorder="1" applyAlignment="1">
      <alignment horizontal="right" vertical="center"/>
    </xf>
    <xf numFmtId="169" fontId="58" fillId="2" borderId="0" xfId="4" applyNumberFormat="1" applyFont="1" applyFill="1" applyAlignment="1">
      <alignment vertical="center" shrinkToFit="1"/>
    </xf>
    <xf numFmtId="0" fontId="54" fillId="2" borderId="0" xfId="4" applyFont="1" applyFill="1" applyAlignment="1">
      <alignment vertical="center"/>
    </xf>
    <xf numFmtId="0" fontId="65" fillId="2" borderId="0" xfId="4" applyFont="1" applyFill="1" applyAlignment="1">
      <alignment horizontal="left" vertical="center"/>
    </xf>
    <xf numFmtId="0" fontId="66" fillId="2" borderId="0" xfId="4" applyFont="1" applyFill="1" applyAlignment="1">
      <alignment vertical="center"/>
    </xf>
    <xf numFmtId="0" fontId="66" fillId="2" borderId="0" xfId="4" applyFont="1" applyFill="1" applyAlignment="1">
      <alignment horizontal="centerContinuous" vertical="center"/>
    </xf>
    <xf numFmtId="0" fontId="67" fillId="2" borderId="0" xfId="3" applyFont="1" applyFill="1" applyAlignment="1">
      <alignment horizontal="centerContinuous" vertical="center" wrapText="1"/>
    </xf>
    <xf numFmtId="0" fontId="67" fillId="2" borderId="0" xfId="3" applyFont="1" applyFill="1" applyAlignment="1">
      <alignment horizontal="centerContinuous" vertical="center"/>
    </xf>
    <xf numFmtId="0" fontId="68" fillId="2" borderId="0" xfId="4" applyFont="1" applyFill="1" applyAlignment="1">
      <alignment horizontal="centerContinuous" vertical="center" shrinkToFit="1"/>
    </xf>
    <xf numFmtId="0" fontId="68" fillId="2" borderId="0" xfId="4" applyFont="1" applyFill="1" applyAlignment="1">
      <alignment horizontal="centerContinuous" vertical="center"/>
    </xf>
    <xf numFmtId="0" fontId="67" fillId="2" borderId="0" xfId="4" applyFont="1" applyFill="1" applyAlignment="1">
      <alignment horizontal="centerContinuous" vertical="center"/>
    </xf>
    <xf numFmtId="0" fontId="68" fillId="2" borderId="0" xfId="4" applyFont="1" applyFill="1" applyAlignment="1">
      <alignment vertical="center" wrapText="1"/>
    </xf>
    <xf numFmtId="0" fontId="68" fillId="2" borderId="0" xfId="4" applyFont="1" applyFill="1" applyAlignment="1">
      <alignment vertical="center" shrinkToFit="1"/>
    </xf>
    <xf numFmtId="0" fontId="70" fillId="0" borderId="0" xfId="4" applyFont="1" applyAlignment="1">
      <alignment horizontal="centerContinuous" vertical="center" wrapText="1" shrinkToFit="1"/>
    </xf>
    <xf numFmtId="0" fontId="68" fillId="2" borderId="0" xfId="4" applyFont="1" applyFill="1" applyAlignment="1">
      <alignment vertical="center"/>
    </xf>
    <xf numFmtId="0" fontId="67" fillId="2" borderId="0" xfId="4" applyFont="1" applyFill="1" applyAlignment="1">
      <alignment horizontal="center" vertical="center"/>
    </xf>
    <xf numFmtId="164" fontId="66" fillId="3" borderId="0" xfId="1" applyFont="1" applyFill="1" applyBorder="1" applyAlignment="1">
      <alignment horizontal="left" vertical="center" wrapText="1" shrinkToFit="1"/>
    </xf>
    <xf numFmtId="0" fontId="66" fillId="0" borderId="0" xfId="4" applyFont="1" applyAlignment="1">
      <alignment horizontal="left" vertical="center" wrapText="1" shrinkToFit="1"/>
    </xf>
    <xf numFmtId="0" fontId="72" fillId="3" borderId="0" xfId="4" applyFont="1" applyFill="1" applyAlignment="1">
      <alignment horizontal="center" vertical="center" wrapText="1" shrinkToFit="1"/>
    </xf>
    <xf numFmtId="168" fontId="73" fillId="0" borderId="0" xfId="1" applyNumberFormat="1" applyFont="1" applyFill="1" applyBorder="1" applyAlignment="1">
      <alignment horizontal="right" vertical="center" wrapText="1" shrinkToFit="1"/>
    </xf>
    <xf numFmtId="164" fontId="68" fillId="2" borderId="0" xfId="4" applyNumberFormat="1" applyFont="1" applyFill="1" applyAlignment="1">
      <alignment vertical="center"/>
    </xf>
    <xf numFmtId="0" fontId="72" fillId="3" borderId="10" xfId="4" applyFont="1" applyFill="1" applyBorder="1" applyAlignment="1">
      <alignment horizontal="center" vertical="center" wrapText="1" shrinkToFit="1"/>
    </xf>
    <xf numFmtId="10" fontId="68" fillId="2" borderId="0" xfId="4" applyNumberFormat="1" applyFont="1" applyFill="1" applyAlignment="1">
      <alignment vertical="center"/>
    </xf>
    <xf numFmtId="164" fontId="66" fillId="0" borderId="0" xfId="1" applyFont="1" applyFill="1" applyBorder="1" applyAlignment="1">
      <alignment horizontal="left" vertical="center" wrapText="1" indent="2" shrinkToFit="1"/>
    </xf>
    <xf numFmtId="166" fontId="66" fillId="0" borderId="0" xfId="1" applyNumberFormat="1" applyFont="1" applyFill="1" applyBorder="1" applyAlignment="1">
      <alignment horizontal="center" vertical="center" wrapText="1" shrinkToFit="1"/>
    </xf>
    <xf numFmtId="168" fontId="66" fillId="0" borderId="0" xfId="1" applyNumberFormat="1" applyFont="1" applyFill="1" applyBorder="1" applyAlignment="1">
      <alignment horizontal="center" vertical="center" wrapText="1" shrinkToFit="1"/>
    </xf>
    <xf numFmtId="164" fontId="68" fillId="2" borderId="0" xfId="4" applyNumberFormat="1" applyFont="1" applyFill="1" applyAlignment="1">
      <alignment horizontal="center" vertical="center"/>
    </xf>
    <xf numFmtId="167" fontId="66" fillId="0" borderId="0" xfId="2" applyNumberFormat="1" applyFont="1" applyFill="1" applyBorder="1" applyAlignment="1">
      <alignment horizontal="center" vertical="center" wrapText="1" shrinkToFit="1"/>
    </xf>
    <xf numFmtId="168" fontId="68" fillId="2" borderId="0" xfId="4" applyNumberFormat="1" applyFont="1" applyFill="1" applyAlignment="1">
      <alignment vertical="center"/>
    </xf>
    <xf numFmtId="164" fontId="66" fillId="7" borderId="0" xfId="1" applyFont="1" applyFill="1" applyBorder="1" applyAlignment="1">
      <alignment horizontal="left" vertical="center" wrapText="1" shrinkToFit="1"/>
    </xf>
    <xf numFmtId="166" fontId="66" fillId="7" borderId="0" xfId="1" applyNumberFormat="1" applyFont="1" applyFill="1" applyBorder="1" applyAlignment="1">
      <alignment horizontal="center" vertical="center" wrapText="1" shrinkToFit="1"/>
    </xf>
    <xf numFmtId="167" fontId="66" fillId="7" borderId="0" xfId="2" applyNumberFormat="1" applyFont="1" applyFill="1" applyBorder="1" applyAlignment="1">
      <alignment horizontal="center" vertical="center" wrapText="1" shrinkToFit="1"/>
    </xf>
    <xf numFmtId="0" fontId="66" fillId="0" borderId="0" xfId="4" applyFont="1" applyAlignment="1">
      <alignment vertical="center" wrapText="1" shrinkToFit="1"/>
    </xf>
    <xf numFmtId="164" fontId="67" fillId="3" borderId="7" xfId="1" applyFont="1" applyFill="1" applyBorder="1" applyAlignment="1">
      <alignment horizontal="left" vertical="center" wrapText="1" shrinkToFit="1"/>
    </xf>
    <xf numFmtId="164" fontId="67" fillId="3" borderId="7" xfId="1" applyFont="1" applyFill="1" applyBorder="1" applyAlignment="1">
      <alignment horizontal="center" vertical="center" wrapText="1" shrinkToFit="1"/>
    </xf>
    <xf numFmtId="167" fontId="67" fillId="3" borderId="7" xfId="2" applyNumberFormat="1" applyFont="1" applyFill="1" applyBorder="1" applyAlignment="1">
      <alignment horizontal="center" vertical="center" wrapText="1" shrinkToFit="1"/>
    </xf>
    <xf numFmtId="164" fontId="67" fillId="3" borderId="0" xfId="1" applyFont="1" applyFill="1" applyBorder="1" applyAlignment="1">
      <alignment horizontal="left" vertical="center" wrapText="1" shrinkToFit="1"/>
    </xf>
    <xf numFmtId="164" fontId="67" fillId="3" borderId="0" xfId="1" applyFont="1" applyFill="1" applyBorder="1" applyAlignment="1">
      <alignment horizontal="center" vertical="center" wrapText="1" shrinkToFit="1"/>
    </xf>
    <xf numFmtId="167" fontId="67" fillId="3" borderId="0" xfId="2" applyNumberFormat="1" applyFont="1" applyFill="1" applyBorder="1" applyAlignment="1">
      <alignment horizontal="center" vertical="center" wrapText="1" shrinkToFit="1"/>
    </xf>
    <xf numFmtId="164" fontId="68" fillId="0" borderId="0" xfId="4" applyNumberFormat="1" applyFont="1" applyAlignment="1">
      <alignment vertical="center"/>
    </xf>
    <xf numFmtId="168" fontId="68" fillId="0" borderId="0" xfId="4" applyNumberFormat="1" applyFont="1" applyAlignment="1">
      <alignment vertical="center"/>
    </xf>
    <xf numFmtId="0" fontId="66" fillId="0" borderId="0" xfId="4" applyFont="1" applyAlignment="1">
      <alignment vertical="center"/>
    </xf>
    <xf numFmtId="0" fontId="69" fillId="8" borderId="7" xfId="4" applyFont="1" applyFill="1" applyBorder="1" applyAlignment="1">
      <alignment vertical="center" shrinkToFit="1"/>
    </xf>
    <xf numFmtId="0" fontId="69" fillId="0" borderId="0" xfId="4" applyFont="1" applyAlignment="1">
      <alignment vertical="center" shrinkToFit="1"/>
    </xf>
    <xf numFmtId="164" fontId="44" fillId="0" borderId="0" xfId="1" applyFont="1" applyFill="1" applyBorder="1" applyAlignment="1">
      <alignment vertical="center" wrapText="1" shrinkToFit="1"/>
    </xf>
    <xf numFmtId="0" fontId="70" fillId="3" borderId="2" xfId="4" applyFont="1" applyFill="1" applyBorder="1" applyAlignment="1">
      <alignment horizontal="center" vertical="center" wrapText="1" shrinkToFit="1"/>
    </xf>
    <xf numFmtId="0" fontId="67" fillId="3" borderId="2" xfId="4" applyFont="1" applyFill="1" applyBorder="1" applyAlignment="1">
      <alignment horizontal="center" vertical="center" wrapText="1" shrinkToFit="1"/>
    </xf>
    <xf numFmtId="0" fontId="66" fillId="2" borderId="0" xfId="4" applyFont="1" applyFill="1" applyAlignment="1">
      <alignment horizontal="left" vertical="center" wrapText="1" indent="2"/>
    </xf>
    <xf numFmtId="165" fontId="66" fillId="2" borderId="0" xfId="1" applyNumberFormat="1" applyFont="1" applyFill="1" applyBorder="1" applyAlignment="1">
      <alignment horizontal="right" vertical="center" wrapText="1" indent="1"/>
    </xf>
    <xf numFmtId="167" fontId="66" fillId="2" borderId="0" xfId="2" applyNumberFormat="1" applyFont="1" applyFill="1" applyBorder="1" applyAlignment="1">
      <alignment horizontal="right" vertical="center" wrapText="1" indent="1"/>
    </xf>
    <xf numFmtId="0" fontId="66" fillId="7" borderId="0" xfId="4" applyFont="1" applyFill="1" applyAlignment="1">
      <alignment vertical="center" wrapText="1"/>
    </xf>
    <xf numFmtId="165" fontId="66" fillId="7" borderId="0" xfId="1" applyNumberFormat="1" applyFont="1" applyFill="1" applyBorder="1" applyAlignment="1">
      <alignment horizontal="right" vertical="center" wrapText="1" indent="1"/>
    </xf>
    <xf numFmtId="167" fontId="66" fillId="7" borderId="0" xfId="2" applyNumberFormat="1" applyFont="1" applyFill="1" applyBorder="1" applyAlignment="1">
      <alignment horizontal="right" vertical="center" wrapText="1" indent="1"/>
    </xf>
    <xf numFmtId="0" fontId="29" fillId="3" borderId="0" xfId="0" applyFont="1" applyFill="1" applyAlignment="1">
      <alignment vertical="center"/>
    </xf>
    <xf numFmtId="167" fontId="53" fillId="2" borderId="0" xfId="2" applyNumberFormat="1" applyFont="1" applyFill="1" applyBorder="1" applyAlignment="1">
      <alignment horizontal="right" wrapText="1" shrinkToFit="1"/>
    </xf>
    <xf numFmtId="0" fontId="11" fillId="0" borderId="0" xfId="0" applyFont="1" applyAlignment="1">
      <alignment vertical="center"/>
    </xf>
    <xf numFmtId="0" fontId="55" fillId="2" borderId="0" xfId="4" applyFont="1" applyFill="1" applyAlignment="1">
      <alignment vertical="center" wrapText="1" shrinkToFit="1"/>
    </xf>
    <xf numFmtId="165" fontId="56" fillId="2" borderId="0" xfId="1" applyNumberFormat="1" applyFont="1" applyFill="1" applyBorder="1" applyAlignment="1">
      <alignment horizontal="right" vertical="center" wrapText="1" shrinkToFit="1"/>
    </xf>
    <xf numFmtId="165" fontId="54" fillId="2" borderId="0" xfId="1" applyNumberFormat="1" applyFont="1" applyFill="1" applyBorder="1" applyAlignment="1">
      <alignment horizontal="right" vertical="center" wrapText="1" shrinkToFit="1"/>
    </xf>
    <xf numFmtId="166" fontId="56" fillId="2" borderId="0" xfId="1" applyNumberFormat="1" applyFont="1" applyFill="1" applyBorder="1" applyAlignment="1">
      <alignment horizontal="right" vertical="center" wrapText="1" shrinkToFit="1"/>
    </xf>
    <xf numFmtId="167" fontId="54" fillId="2" borderId="0" xfId="2" applyNumberFormat="1" applyFont="1" applyFill="1" applyBorder="1" applyAlignment="1">
      <alignment horizontal="right" vertical="center" wrapText="1" shrinkToFit="1"/>
    </xf>
    <xf numFmtId="0" fontId="53" fillId="3" borderId="0" xfId="0" applyFont="1" applyFill="1" applyAlignment="1">
      <alignment vertical="center" wrapText="1" shrinkToFit="1"/>
    </xf>
    <xf numFmtId="0" fontId="75" fillId="2" borderId="0" xfId="9" applyFont="1" applyFill="1" applyAlignment="1">
      <alignment horizontal="left"/>
    </xf>
    <xf numFmtId="0" fontId="57" fillId="0" borderId="0" xfId="0" applyFont="1" applyAlignment="1">
      <alignment horizontal="left" vertical="center"/>
    </xf>
    <xf numFmtId="0" fontId="75" fillId="2" borderId="0" xfId="0" applyFont="1" applyFill="1" applyAlignment="1">
      <alignment horizontal="left"/>
    </xf>
    <xf numFmtId="0" fontId="75" fillId="2" borderId="0" xfId="0" applyFont="1" applyFill="1" applyAlignment="1">
      <alignment horizontal="left" vertical="center" wrapText="1"/>
    </xf>
    <xf numFmtId="0" fontId="75" fillId="2" borderId="0" xfId="9" applyFont="1" applyFill="1" applyAlignment="1">
      <alignment horizontal="left" vertical="center"/>
    </xf>
    <xf numFmtId="0" fontId="75" fillId="0" borderId="0" xfId="9" applyFont="1" applyAlignment="1">
      <alignment horizontal="left" vertical="center"/>
    </xf>
    <xf numFmtId="0" fontId="57" fillId="0" borderId="0" xfId="0" applyFont="1" applyAlignment="1">
      <alignment horizontal="left" vertical="center" wrapText="1"/>
    </xf>
    <xf numFmtId="0" fontId="11" fillId="3" borderId="0" xfId="0" applyFont="1" applyFill="1"/>
    <xf numFmtId="0" fontId="75" fillId="2" borderId="0" xfId="10" applyFont="1" applyFill="1"/>
    <xf numFmtId="0" fontId="2" fillId="0" borderId="0" xfId="0" applyFont="1" applyAlignment="1">
      <alignment horizontal="center"/>
    </xf>
    <xf numFmtId="0" fontId="75" fillId="2" borderId="0" xfId="10" applyFont="1" applyFill="1" applyAlignment="1">
      <alignment vertical="center"/>
    </xf>
    <xf numFmtId="0" fontId="75" fillId="0" borderId="0" xfId="9" applyFont="1" applyAlignment="1">
      <alignment vertical="center"/>
    </xf>
    <xf numFmtId="165" fontId="67" fillId="3" borderId="7" xfId="1" applyNumberFormat="1" applyFont="1" applyFill="1" applyBorder="1" applyAlignment="1">
      <alignment horizontal="left" vertical="center" wrapText="1" shrinkToFit="1"/>
    </xf>
    <xf numFmtId="0" fontId="66" fillId="7" borderId="0" xfId="4" applyFont="1" applyFill="1" applyAlignment="1">
      <alignment horizontal="left" vertical="center" wrapText="1"/>
    </xf>
    <xf numFmtId="0" fontId="36" fillId="0" borderId="0" xfId="0" applyFont="1" applyAlignment="1">
      <alignment vertical="center"/>
    </xf>
    <xf numFmtId="0" fontId="51" fillId="3" borderId="0" xfId="4" applyFont="1" applyFill="1" applyAlignment="1">
      <alignment vertical="center"/>
    </xf>
    <xf numFmtId="0" fontId="36" fillId="4" borderId="0" xfId="0" applyFont="1" applyFill="1" applyAlignment="1">
      <alignment vertical="center"/>
    </xf>
    <xf numFmtId="166" fontId="68" fillId="2" borderId="0" xfId="4" applyNumberFormat="1" applyFont="1" applyFill="1" applyAlignment="1">
      <alignment vertical="center"/>
    </xf>
    <xf numFmtId="43" fontId="66" fillId="2" borderId="0" xfId="4" applyNumberFormat="1" applyFont="1" applyFill="1" applyAlignment="1">
      <alignment vertical="center"/>
    </xf>
    <xf numFmtId="0" fontId="16" fillId="3" borderId="0" xfId="0" applyFont="1" applyFill="1" applyAlignment="1">
      <alignment horizontal="left" vertical="center" wrapText="1"/>
    </xf>
    <xf numFmtId="167" fontId="53" fillId="3" borderId="0" xfId="2" applyNumberFormat="1" applyFont="1" applyFill="1" applyBorder="1" applyAlignment="1">
      <alignment horizontal="right" wrapText="1" shrinkToFit="1"/>
    </xf>
    <xf numFmtId="0" fontId="16" fillId="2" borderId="0" xfId="0" applyFont="1" applyFill="1" applyAlignment="1">
      <alignment vertical="center" wrapText="1"/>
    </xf>
    <xf numFmtId="166" fontId="16" fillId="2" borderId="0" xfId="1" applyNumberFormat="1" applyFont="1" applyFill="1" applyBorder="1" applyAlignment="1">
      <alignment horizontal="right" vertical="center" wrapText="1" shrinkToFit="1"/>
    </xf>
    <xf numFmtId="0" fontId="54" fillId="3" borderId="0" xfId="0" applyFont="1" applyFill="1" applyAlignment="1">
      <alignment horizontal="left" vertical="center" wrapText="1"/>
    </xf>
    <xf numFmtId="0" fontId="32" fillId="0" borderId="0" xfId="4" applyFont="1" applyAlignment="1">
      <alignment horizontal="centerContinuous" vertical="center" wrapText="1" shrinkToFit="1"/>
    </xf>
    <xf numFmtId="0" fontId="62" fillId="0" borderId="0" xfId="4" applyFont="1" applyAlignment="1">
      <alignment horizontal="right" vertical="center" wrapText="1" shrinkToFit="1"/>
    </xf>
    <xf numFmtId="44" fontId="36" fillId="0" borderId="0" xfId="0" applyNumberFormat="1" applyFont="1"/>
    <xf numFmtId="0" fontId="86" fillId="0" borderId="0" xfId="0" applyFont="1" applyAlignment="1">
      <alignment vertical="center" wrapText="1"/>
    </xf>
    <xf numFmtId="0" fontId="51" fillId="2" borderId="0" xfId="4" applyFont="1" applyFill="1" applyAlignment="1">
      <alignment vertical="center" wrapText="1"/>
    </xf>
    <xf numFmtId="0" fontId="51" fillId="2" borderId="0" xfId="4" applyFont="1" applyFill="1" applyAlignment="1">
      <alignment vertical="center" shrinkToFit="1"/>
    </xf>
    <xf numFmtId="0" fontId="51" fillId="2" borderId="0" xfId="4" applyFont="1" applyFill="1" applyAlignment="1">
      <alignment horizontal="left" vertical="center" shrinkToFit="1"/>
    </xf>
    <xf numFmtId="0" fontId="87" fillId="2" borderId="0" xfId="4" applyFont="1" applyFill="1" applyAlignment="1">
      <alignment horizontal="center" vertical="center" wrapText="1"/>
    </xf>
    <xf numFmtId="0" fontId="85" fillId="8" borderId="0" xfId="0" applyFont="1" applyFill="1" applyAlignment="1">
      <alignment vertical="center"/>
    </xf>
    <xf numFmtId="0" fontId="85" fillId="0" borderId="0" xfId="0" applyFont="1" applyAlignment="1">
      <alignment vertical="center" wrapText="1"/>
    </xf>
    <xf numFmtId="0" fontId="85" fillId="0" borderId="0" xfId="4" applyFont="1" applyAlignment="1">
      <alignment vertical="center" wrapText="1"/>
    </xf>
    <xf numFmtId="0" fontId="88" fillId="0" borderId="0" xfId="4" applyFont="1" applyAlignment="1">
      <alignment horizontal="right" wrapText="1" shrinkToFit="1"/>
    </xf>
    <xf numFmtId="9" fontId="51" fillId="0" borderId="0" xfId="2" applyFont="1" applyFill="1" applyBorder="1" applyAlignment="1">
      <alignment horizontal="right" wrapText="1" shrinkToFit="1"/>
    </xf>
    <xf numFmtId="0" fontId="88" fillId="3" borderId="0" xfId="4" applyFont="1" applyFill="1" applyAlignment="1">
      <alignment horizontal="right" wrapText="1" shrinkToFit="1"/>
    </xf>
    <xf numFmtId="0" fontId="51" fillId="3" borderId="0" xfId="4" applyFont="1" applyFill="1" applyAlignment="1">
      <alignment horizontal="left" wrapText="1" shrinkToFit="1"/>
    </xf>
    <xf numFmtId="0" fontId="51" fillId="2" borderId="0" xfId="0" applyFont="1" applyFill="1" applyAlignment="1">
      <alignment vertical="center"/>
    </xf>
    <xf numFmtId="0" fontId="51" fillId="2" borderId="0" xfId="0" applyFont="1" applyFill="1" applyAlignment="1">
      <alignment vertical="center" wrapText="1"/>
    </xf>
    <xf numFmtId="0" fontId="51" fillId="2" borderId="0" xfId="0" applyFont="1" applyFill="1" applyAlignment="1">
      <alignment horizontal="center" vertical="center" shrinkToFit="1"/>
    </xf>
    <xf numFmtId="0" fontId="87" fillId="2" borderId="0" xfId="0" applyFont="1" applyFill="1" applyAlignment="1">
      <alignment horizontal="center" vertical="center" wrapText="1"/>
    </xf>
    <xf numFmtId="0" fontId="51" fillId="2" borderId="0" xfId="0" applyFont="1" applyFill="1" applyAlignment="1">
      <alignment vertical="center" shrinkToFit="1"/>
    </xf>
    <xf numFmtId="0" fontId="51" fillId="0" borderId="0" xfId="4" applyFont="1" applyAlignment="1">
      <alignment horizontal="left" vertical="center" wrapText="1" shrinkToFit="1"/>
    </xf>
    <xf numFmtId="165" fontId="51" fillId="2" borderId="0" xfId="1" applyNumberFormat="1" applyFont="1" applyFill="1" applyBorder="1" applyAlignment="1">
      <alignment vertical="center"/>
    </xf>
    <xf numFmtId="165" fontId="87" fillId="2" borderId="0" xfId="1" applyNumberFormat="1" applyFont="1" applyFill="1" applyBorder="1" applyAlignment="1">
      <alignment vertical="center"/>
    </xf>
    <xf numFmtId="167" fontId="51" fillId="3" borderId="0" xfId="2" applyNumberFormat="1" applyFont="1" applyFill="1" applyBorder="1" applyAlignment="1">
      <alignment horizontal="left" wrapText="1" shrinkToFit="1"/>
    </xf>
    <xf numFmtId="167" fontId="51" fillId="3" borderId="0" xfId="2" applyNumberFormat="1" applyFont="1" applyFill="1" applyBorder="1" applyAlignment="1">
      <alignment horizontal="center" wrapText="1" shrinkToFit="1"/>
    </xf>
    <xf numFmtId="0" fontId="91" fillId="2" borderId="0" xfId="0" applyFont="1" applyFill="1" applyAlignment="1">
      <alignment vertical="center"/>
    </xf>
    <xf numFmtId="0" fontId="92" fillId="2" borderId="0" xfId="0" applyFont="1" applyFill="1" applyAlignment="1">
      <alignment vertical="center" shrinkToFit="1"/>
    </xf>
    <xf numFmtId="0" fontId="93" fillId="2" borderId="0" xfId="0" applyFont="1" applyFill="1" applyAlignment="1">
      <alignment vertical="center" shrinkToFit="1"/>
    </xf>
    <xf numFmtId="0" fontId="93" fillId="2" borderId="0" xfId="0" applyFont="1" applyFill="1" applyAlignment="1">
      <alignment vertical="center" wrapText="1"/>
    </xf>
    <xf numFmtId="0" fontId="93" fillId="2" borderId="0" xfId="0" applyFont="1" applyFill="1" applyAlignment="1">
      <alignment vertical="center"/>
    </xf>
    <xf numFmtId="0" fontId="94" fillId="2" borderId="0" xfId="0" applyFont="1" applyFill="1" applyAlignment="1">
      <alignment horizontal="right" vertical="center" shrinkToFit="1"/>
    </xf>
    <xf numFmtId="0" fontId="96" fillId="0" borderId="0" xfId="0" applyFont="1" applyAlignment="1">
      <alignment vertical="center"/>
    </xf>
    <xf numFmtId="0" fontId="51" fillId="3" borderId="0" xfId="4" applyFont="1" applyFill="1" applyAlignment="1">
      <alignment vertical="center" shrinkToFit="1"/>
    </xf>
    <xf numFmtId="0" fontId="51" fillId="3" borderId="0" xfId="4" applyFont="1" applyFill="1" applyAlignment="1">
      <alignment vertical="center" wrapText="1"/>
    </xf>
    <xf numFmtId="10" fontId="96" fillId="0" borderId="0" xfId="0" applyNumberFormat="1" applyFont="1" applyAlignment="1">
      <alignment horizontal="center" vertical="center"/>
    </xf>
    <xf numFmtId="0" fontId="99" fillId="2" borderId="0" xfId="0" applyFont="1" applyFill="1" applyAlignment="1">
      <alignment vertical="center" wrapText="1"/>
    </xf>
    <xf numFmtId="0" fontId="100" fillId="2" borderId="0" xfId="1" applyNumberFormat="1" applyFont="1" applyFill="1" applyAlignment="1">
      <alignment horizontal="right" vertical="center" wrapText="1" shrinkToFit="1"/>
    </xf>
    <xf numFmtId="0" fontId="87" fillId="0" borderId="5" xfId="0" applyFont="1" applyBorder="1" applyAlignment="1">
      <alignment vertical="center" wrapText="1"/>
    </xf>
    <xf numFmtId="0" fontId="99" fillId="0" borderId="5" xfId="0" applyFont="1" applyBorder="1" applyAlignment="1">
      <alignment vertical="center" wrapText="1"/>
    </xf>
    <xf numFmtId="167" fontId="87" fillId="0" borderId="5" xfId="2" applyNumberFormat="1" applyFont="1" applyFill="1" applyBorder="1" applyAlignment="1">
      <alignment vertical="center" wrapText="1"/>
    </xf>
    <xf numFmtId="167" fontId="51" fillId="2" borderId="0" xfId="2" applyNumberFormat="1" applyFont="1" applyFill="1" applyAlignment="1">
      <alignment vertical="center" shrinkToFit="1"/>
    </xf>
    <xf numFmtId="165" fontId="51" fillId="2" borderId="0" xfId="4" applyNumberFormat="1" applyFont="1" applyFill="1" applyAlignment="1">
      <alignment horizontal="left" vertical="center" shrinkToFit="1"/>
    </xf>
    <xf numFmtId="170" fontId="51" fillId="2" borderId="0" xfId="4" applyNumberFormat="1" applyFont="1" applyFill="1" applyAlignment="1">
      <alignment vertical="center" shrinkToFit="1"/>
    </xf>
    <xf numFmtId="165" fontId="51" fillId="0" borderId="0" xfId="1" applyNumberFormat="1" applyFont="1" applyFill="1" applyAlignment="1">
      <alignment horizontal="left" vertical="center" shrinkToFit="1"/>
    </xf>
    <xf numFmtId="170" fontId="51" fillId="0" borderId="0" xfId="4" applyNumberFormat="1" applyFont="1" applyAlignment="1">
      <alignment horizontal="left" vertical="center" shrinkToFit="1"/>
    </xf>
    <xf numFmtId="0" fontId="51" fillId="0" borderId="0" xfId="4" applyFont="1" applyAlignment="1">
      <alignment horizontal="left" vertical="center" shrinkToFit="1"/>
    </xf>
    <xf numFmtId="165" fontId="51" fillId="0" borderId="0" xfId="1" applyNumberFormat="1" applyFont="1" applyFill="1" applyAlignment="1">
      <alignment vertical="center" shrinkToFit="1"/>
    </xf>
    <xf numFmtId="165" fontId="51" fillId="2" borderId="0" xfId="1" applyNumberFormat="1" applyFont="1" applyFill="1" applyAlignment="1">
      <alignment vertical="center" shrinkToFit="1"/>
    </xf>
    <xf numFmtId="165" fontId="51" fillId="0" borderId="0" xfId="1" applyNumberFormat="1" applyFont="1" applyFill="1" applyBorder="1" applyAlignment="1">
      <alignment horizontal="right" wrapText="1" shrinkToFit="1"/>
    </xf>
    <xf numFmtId="165" fontId="51" fillId="3" borderId="0" xfId="1" applyNumberFormat="1" applyFont="1" applyFill="1" applyBorder="1" applyAlignment="1">
      <alignment horizontal="right" wrapText="1" shrinkToFit="1"/>
    </xf>
    <xf numFmtId="0" fontId="101" fillId="2" borderId="0" xfId="4" applyFont="1" applyFill="1" applyAlignment="1">
      <alignment vertical="center" wrapText="1"/>
    </xf>
    <xf numFmtId="0" fontId="101" fillId="2" borderId="0" xfId="4" applyFont="1" applyFill="1" applyAlignment="1">
      <alignment vertical="center" shrinkToFit="1"/>
    </xf>
    <xf numFmtId="0" fontId="86" fillId="2" borderId="0" xfId="4" applyFont="1" applyFill="1" applyAlignment="1">
      <alignment horizontal="center" vertical="center"/>
    </xf>
    <xf numFmtId="164" fontId="51" fillId="3" borderId="0" xfId="1" applyFont="1" applyFill="1" applyBorder="1" applyAlignment="1">
      <alignment horizontal="left" vertical="center" wrapText="1" shrinkToFit="1"/>
    </xf>
    <xf numFmtId="0" fontId="100" fillId="3" borderId="0" xfId="4" applyFont="1" applyFill="1" applyAlignment="1">
      <alignment horizontal="center" vertical="center" wrapText="1" shrinkToFit="1"/>
    </xf>
    <xf numFmtId="0" fontId="101" fillId="2" borderId="0" xfId="4" applyFont="1" applyFill="1" applyAlignment="1">
      <alignment vertical="center"/>
    </xf>
    <xf numFmtId="164" fontId="51" fillId="0" borderId="0" xfId="1" applyFont="1" applyFill="1" applyBorder="1" applyAlignment="1">
      <alignment horizontal="left" vertical="center" wrapText="1" indent="2" shrinkToFit="1"/>
    </xf>
    <xf numFmtId="0" fontId="51" fillId="0" borderId="0" xfId="4" applyFont="1" applyAlignment="1">
      <alignment vertical="center" wrapText="1" shrinkToFit="1"/>
    </xf>
    <xf numFmtId="0" fontId="51" fillId="0" borderId="0" xfId="4" applyFont="1" applyAlignment="1">
      <alignment vertical="center"/>
    </xf>
    <xf numFmtId="165" fontId="51" fillId="2" borderId="0" xfId="1" applyNumberFormat="1" applyFont="1" applyFill="1" applyBorder="1" applyAlignment="1">
      <alignment horizontal="right" vertical="center" wrapText="1" indent="1"/>
    </xf>
    <xf numFmtId="0" fontId="51" fillId="2" borderId="0" xfId="4" applyFont="1" applyFill="1" applyAlignment="1">
      <alignment horizontal="left" vertical="center" wrapText="1" indent="2"/>
    </xf>
    <xf numFmtId="0" fontId="103" fillId="0" borderId="0" xfId="0" applyFont="1"/>
    <xf numFmtId="0" fontId="43" fillId="2" borderId="0" xfId="4" applyFont="1" applyFill="1" applyAlignment="1">
      <alignment vertical="center" wrapText="1"/>
    </xf>
    <xf numFmtId="165" fontId="53" fillId="3" borderId="0" xfId="1" applyNumberFormat="1" applyFont="1" applyFill="1" applyBorder="1" applyAlignment="1">
      <alignment horizontal="right" wrapText="1" shrinkToFit="1"/>
    </xf>
    <xf numFmtId="167" fontId="51" fillId="2" borderId="0" xfId="2" applyNumberFormat="1" applyFont="1" applyFill="1" applyBorder="1" applyAlignment="1">
      <alignment horizontal="center" vertical="center" wrapText="1"/>
    </xf>
    <xf numFmtId="173" fontId="36" fillId="0" borderId="0" xfId="0" applyNumberFormat="1" applyFont="1"/>
    <xf numFmtId="173" fontId="39" fillId="0" borderId="0" xfId="2" applyNumberFormat="1" applyFont="1" applyBorder="1" applyAlignment="1">
      <alignment horizontal="center"/>
    </xf>
    <xf numFmtId="173" fontId="42" fillId="0" borderId="0" xfId="2" applyNumberFormat="1" applyFont="1" applyFill="1" applyBorder="1" applyAlignment="1">
      <alignment horizontal="center" vertical="center" wrapText="1"/>
    </xf>
    <xf numFmtId="173" fontId="39" fillId="0" borderId="0" xfId="2" applyNumberFormat="1" applyFont="1" applyFill="1" applyBorder="1" applyAlignment="1">
      <alignment horizontal="center"/>
    </xf>
    <xf numFmtId="173" fontId="39" fillId="0" borderId="0" xfId="11" applyNumberFormat="1" applyFont="1" applyBorder="1" applyAlignment="1">
      <alignment horizontal="center"/>
    </xf>
    <xf numFmtId="165" fontId="89" fillId="0" borderId="0" xfId="1" applyNumberFormat="1" applyFont="1" applyFill="1" applyBorder="1" applyAlignment="1">
      <alignment horizontal="right" wrapText="1"/>
    </xf>
    <xf numFmtId="9" fontId="88" fillId="0" borderId="0" xfId="2" applyFont="1" applyFill="1" applyBorder="1" applyAlignment="1">
      <alignment horizontal="right" wrapText="1"/>
    </xf>
    <xf numFmtId="0" fontId="51" fillId="0" borderId="0" xfId="4" applyFont="1" applyAlignment="1">
      <alignment vertical="center" wrapText="1"/>
    </xf>
    <xf numFmtId="0" fontId="51" fillId="0" borderId="0" xfId="4" applyFont="1" applyAlignment="1">
      <alignment vertical="center" shrinkToFit="1"/>
    </xf>
    <xf numFmtId="0" fontId="89" fillId="0" borderId="0" xfId="4" applyFont="1" applyAlignment="1">
      <alignment wrapText="1"/>
    </xf>
    <xf numFmtId="9" fontId="51" fillId="3" borderId="0" xfId="11" applyFont="1" applyFill="1" applyBorder="1" applyAlignment="1">
      <alignment horizontal="right" wrapText="1" shrinkToFit="1"/>
    </xf>
    <xf numFmtId="0" fontId="10" fillId="3" borderId="0" xfId="0" applyFont="1" applyFill="1" applyAlignment="1">
      <alignment vertical="center" wrapText="1" shrinkToFit="1"/>
    </xf>
    <xf numFmtId="166" fontId="53" fillId="3" borderId="0" xfId="1" applyNumberFormat="1" applyFont="1" applyFill="1" applyBorder="1" applyAlignment="1">
      <alignment horizontal="right" wrapText="1" shrinkToFit="1"/>
    </xf>
    <xf numFmtId="164" fontId="53" fillId="3" borderId="0" xfId="1" applyFont="1" applyFill="1" applyBorder="1" applyAlignment="1">
      <alignment horizontal="right" wrapText="1" shrinkToFit="1"/>
    </xf>
    <xf numFmtId="167" fontId="53" fillId="3" borderId="1" xfId="2" applyNumberFormat="1" applyFont="1" applyFill="1" applyBorder="1" applyAlignment="1">
      <alignment horizontal="right" wrapText="1" shrinkToFit="1"/>
    </xf>
    <xf numFmtId="9" fontId="53" fillId="3" borderId="0" xfId="2" applyFont="1" applyFill="1" applyBorder="1" applyAlignment="1">
      <alignment horizontal="right" wrapText="1" shrinkToFit="1"/>
    </xf>
    <xf numFmtId="165" fontId="53" fillId="3" borderId="1" xfId="1" applyNumberFormat="1" applyFont="1" applyFill="1" applyBorder="1" applyAlignment="1">
      <alignment horizontal="right" wrapText="1" shrinkToFit="1"/>
    </xf>
    <xf numFmtId="0" fontId="16" fillId="3" borderId="0" xfId="0" quotePrefix="1" applyFont="1" applyFill="1" applyAlignment="1">
      <alignment horizontal="left" vertical="center"/>
    </xf>
    <xf numFmtId="0" fontId="16" fillId="3" borderId="7" xfId="0" applyFont="1" applyFill="1" applyBorder="1" applyAlignment="1">
      <alignment vertical="center" wrapText="1" shrinkToFit="1"/>
    </xf>
    <xf numFmtId="167" fontId="53" fillId="3" borderId="0" xfId="2" applyNumberFormat="1" applyFont="1" applyFill="1" applyBorder="1" applyAlignment="1">
      <alignment horizontal="center" vertical="center" wrapText="1" shrinkToFit="1"/>
    </xf>
    <xf numFmtId="0" fontId="106" fillId="0" borderId="0" xfId="0" applyFont="1"/>
    <xf numFmtId="0" fontId="1" fillId="0" borderId="0" xfId="0" applyFont="1"/>
    <xf numFmtId="0" fontId="1" fillId="0" borderId="7" xfId="0" applyFont="1" applyBorder="1"/>
    <xf numFmtId="0" fontId="41" fillId="2" borderId="7" xfId="0" applyFont="1" applyFill="1" applyBorder="1" applyAlignment="1">
      <alignment horizontal="center" vertical="center" wrapText="1" shrinkToFit="1"/>
    </xf>
    <xf numFmtId="0" fontId="41" fillId="2" borderId="0" xfId="0" applyFont="1" applyFill="1" applyAlignment="1">
      <alignment horizontal="center" vertical="center" wrapText="1" shrinkToFit="1"/>
    </xf>
    <xf numFmtId="0" fontId="42" fillId="3" borderId="0" xfId="0" applyFont="1" applyFill="1" applyAlignment="1">
      <alignment horizontal="left" vertical="center" wrapText="1"/>
    </xf>
    <xf numFmtId="0" fontId="36" fillId="3" borderId="0" xfId="0" applyFont="1" applyFill="1"/>
    <xf numFmtId="0" fontId="39" fillId="0" borderId="13" xfId="0" applyFont="1" applyBorder="1"/>
    <xf numFmtId="173" fontId="39" fillId="0" borderId="13" xfId="11" applyNumberFormat="1" applyFont="1" applyBorder="1" applyAlignment="1">
      <alignment horizontal="center"/>
    </xf>
    <xf numFmtId="173" fontId="39" fillId="0" borderId="14" xfId="11" applyNumberFormat="1" applyFont="1" applyBorder="1" applyAlignment="1">
      <alignment horizontal="center"/>
    </xf>
    <xf numFmtId="0" fontId="39" fillId="0" borderId="14" xfId="0" applyFont="1" applyBorder="1"/>
    <xf numFmtId="0" fontId="39" fillId="0" borderId="7" xfId="0" applyFont="1" applyBorder="1" applyAlignment="1">
      <alignment horizontal="center" vertical="center"/>
    </xf>
    <xf numFmtId="0" fontId="39" fillId="0" borderId="15" xfId="0" applyFont="1" applyBorder="1"/>
    <xf numFmtId="173" fontId="39" fillId="0" borderId="15" xfId="2" applyNumberFormat="1" applyFont="1" applyBorder="1" applyAlignment="1">
      <alignment horizontal="center"/>
    </xf>
    <xf numFmtId="0" fontId="42" fillId="3" borderId="12" xfId="0" applyFont="1" applyFill="1" applyBorder="1" applyAlignment="1">
      <alignment horizontal="left" vertical="center" wrapText="1"/>
    </xf>
    <xf numFmtId="173" fontId="36" fillId="3" borderId="0" xfId="0" applyNumberFormat="1" applyFont="1" applyFill="1"/>
    <xf numFmtId="173" fontId="39" fillId="0" borderId="14" xfId="2" applyNumberFormat="1" applyFont="1" applyBorder="1" applyAlignment="1">
      <alignment horizontal="center"/>
    </xf>
    <xf numFmtId="0" fontId="39" fillId="0" borderId="16" xfId="0" applyFont="1" applyBorder="1"/>
    <xf numFmtId="173" fontId="36" fillId="0" borderId="17" xfId="0" applyNumberFormat="1" applyFont="1" applyBorder="1"/>
    <xf numFmtId="173" fontId="39" fillId="0" borderId="17" xfId="2" applyNumberFormat="1" applyFont="1" applyBorder="1" applyAlignment="1">
      <alignment horizontal="center"/>
    </xf>
    <xf numFmtId="173" fontId="39" fillId="0" borderId="16" xfId="2" applyNumberFormat="1" applyFont="1" applyBorder="1" applyAlignment="1">
      <alignment horizontal="center"/>
    </xf>
    <xf numFmtId="0" fontId="36" fillId="0" borderId="19" xfId="0" applyFont="1" applyBorder="1"/>
    <xf numFmtId="0" fontId="43" fillId="3" borderId="0" xfId="4" applyFont="1" applyFill="1" applyAlignment="1">
      <alignment vertical="center" shrinkToFit="1"/>
    </xf>
    <xf numFmtId="3" fontId="48" fillId="9" borderId="0" xfId="0" applyNumberFormat="1" applyFont="1" applyFill="1" applyAlignment="1">
      <alignment horizontal="center"/>
    </xf>
    <xf numFmtId="173" fontId="48" fillId="9" borderId="0" xfId="0" applyNumberFormat="1" applyFont="1" applyFill="1" applyAlignment="1">
      <alignment horizontal="center"/>
    </xf>
    <xf numFmtId="173" fontId="47" fillId="3" borderId="0" xfId="4" applyNumberFormat="1" applyFont="1" applyFill="1" applyAlignment="1">
      <alignment horizontal="right" vertical="center" wrapText="1" shrinkToFit="1"/>
    </xf>
    <xf numFmtId="0" fontId="36" fillId="3" borderId="0" xfId="4" applyFont="1" applyFill="1" applyAlignment="1">
      <alignment horizontal="left" vertical="center" wrapText="1" shrinkToFit="1"/>
    </xf>
    <xf numFmtId="173" fontId="36" fillId="3" borderId="0" xfId="2" applyNumberFormat="1" applyFont="1" applyFill="1" applyBorder="1" applyAlignment="1">
      <alignment horizontal="right" vertical="center" wrapText="1" shrinkToFit="1"/>
    </xf>
    <xf numFmtId="3" fontId="48" fillId="3" borderId="13" xfId="0" applyNumberFormat="1" applyFont="1" applyFill="1" applyBorder="1" applyAlignment="1">
      <alignment horizontal="center"/>
    </xf>
    <xf numFmtId="173" fontId="48" fillId="3" borderId="13" xfId="0" applyNumberFormat="1" applyFont="1" applyFill="1" applyBorder="1" applyAlignment="1">
      <alignment horizontal="center"/>
    </xf>
    <xf numFmtId="173" fontId="48" fillId="9" borderId="13" xfId="0" applyNumberFormat="1" applyFont="1" applyFill="1" applyBorder="1" applyAlignment="1">
      <alignment horizontal="center"/>
    </xf>
    <xf numFmtId="173" fontId="48" fillId="3" borderId="14" xfId="0" applyNumberFormat="1" applyFont="1" applyFill="1" applyBorder="1" applyAlignment="1">
      <alignment horizontal="center"/>
    </xf>
    <xf numFmtId="3" fontId="48" fillId="3" borderId="14" xfId="0" applyNumberFormat="1" applyFont="1" applyFill="1" applyBorder="1" applyAlignment="1">
      <alignment horizontal="center"/>
    </xf>
    <xf numFmtId="0" fontId="36" fillId="3" borderId="14" xfId="4" applyFont="1" applyFill="1" applyBorder="1" applyAlignment="1">
      <alignment vertical="center"/>
    </xf>
    <xf numFmtId="3" fontId="48" fillId="9" borderId="14" xfId="0" applyNumberFormat="1" applyFont="1" applyFill="1" applyBorder="1" applyAlignment="1">
      <alignment horizontal="center"/>
    </xf>
    <xf numFmtId="173" fontId="48" fillId="9" borderId="14" xfId="0" applyNumberFormat="1" applyFont="1" applyFill="1" applyBorder="1" applyAlignment="1">
      <alignment horizontal="center"/>
    </xf>
    <xf numFmtId="3" fontId="48" fillId="9" borderId="20" xfId="0" applyNumberFormat="1" applyFont="1" applyFill="1" applyBorder="1" applyAlignment="1">
      <alignment horizontal="center"/>
    </xf>
    <xf numFmtId="0" fontId="45" fillId="3" borderId="21" xfId="4" applyFont="1" applyFill="1" applyBorder="1" applyAlignment="1">
      <alignment horizontal="center" vertical="center" wrapText="1" shrinkToFit="1"/>
    </xf>
    <xf numFmtId="0" fontId="46" fillId="3" borderId="21" xfId="4" applyFont="1" applyFill="1" applyBorder="1" applyAlignment="1">
      <alignment horizontal="center" vertical="center" wrapText="1" shrinkToFit="1"/>
    </xf>
    <xf numFmtId="0" fontId="46" fillId="3" borderId="0" xfId="4" applyFont="1" applyFill="1" applyAlignment="1">
      <alignment horizontal="center" vertical="center" wrapText="1" shrinkToFit="1"/>
    </xf>
    <xf numFmtId="173" fontId="48" fillId="9" borderId="22" xfId="0" applyNumberFormat="1" applyFont="1" applyFill="1" applyBorder="1" applyAlignment="1">
      <alignment horizontal="center"/>
    </xf>
    <xf numFmtId="0" fontId="108" fillId="3" borderId="21" xfId="4" applyFont="1" applyFill="1" applyBorder="1" applyAlignment="1">
      <alignment horizontal="center" vertical="center" wrapText="1" shrinkToFit="1"/>
    </xf>
    <xf numFmtId="0" fontId="51" fillId="3" borderId="23" xfId="4" applyFont="1" applyFill="1" applyBorder="1" applyAlignment="1">
      <alignment horizontal="left" wrapText="1" shrinkToFit="1"/>
    </xf>
    <xf numFmtId="9" fontId="51" fillId="3" borderId="23" xfId="11" applyFont="1" applyFill="1" applyBorder="1" applyAlignment="1">
      <alignment horizontal="right" wrapText="1" shrinkToFit="1"/>
    </xf>
    <xf numFmtId="165" fontId="51" fillId="3" borderId="23" xfId="1" applyNumberFormat="1" applyFont="1" applyFill="1" applyBorder="1" applyAlignment="1">
      <alignment horizontal="right" wrapText="1" shrinkToFit="1"/>
    </xf>
    <xf numFmtId="165" fontId="51" fillId="3" borderId="24" xfId="1" applyNumberFormat="1" applyFont="1" applyFill="1" applyBorder="1" applyAlignment="1">
      <alignment horizontal="right" wrapText="1" shrinkToFit="1"/>
    </xf>
    <xf numFmtId="0" fontId="51" fillId="2" borderId="19" xfId="4" applyFont="1" applyFill="1" applyBorder="1" applyAlignment="1">
      <alignment vertical="center"/>
    </xf>
    <xf numFmtId="0" fontId="51" fillId="2" borderId="19" xfId="4" applyFont="1" applyFill="1" applyBorder="1" applyAlignment="1">
      <alignment vertical="center" shrinkToFit="1"/>
    </xf>
    <xf numFmtId="0" fontId="51" fillId="2" borderId="19" xfId="4" applyFont="1" applyFill="1" applyBorder="1" applyAlignment="1">
      <alignment vertical="center" wrapText="1"/>
    </xf>
    <xf numFmtId="165" fontId="51" fillId="3" borderId="13" xfId="1" applyNumberFormat="1" applyFont="1" applyFill="1" applyBorder="1" applyAlignment="1">
      <alignment horizontal="right" wrapText="1" shrinkToFit="1"/>
    </xf>
    <xf numFmtId="9" fontId="51" fillId="3" borderId="13" xfId="11" applyFont="1" applyFill="1" applyBorder="1" applyAlignment="1">
      <alignment horizontal="right" wrapText="1" shrinkToFit="1"/>
    </xf>
    <xf numFmtId="0" fontId="89" fillId="3" borderId="23" xfId="4" applyFont="1" applyFill="1" applyBorder="1" applyAlignment="1">
      <alignment wrapText="1"/>
    </xf>
    <xf numFmtId="165" fontId="89" fillId="3" borderId="23" xfId="1" applyNumberFormat="1" applyFont="1" applyFill="1" applyBorder="1" applyAlignment="1">
      <alignment horizontal="right" wrapText="1"/>
    </xf>
    <xf numFmtId="9" fontId="88" fillId="3" borderId="23" xfId="11" applyFont="1" applyFill="1" applyBorder="1" applyAlignment="1">
      <alignment horizontal="right" wrapText="1"/>
    </xf>
    <xf numFmtId="165" fontId="51" fillId="3" borderId="14" xfId="1" applyNumberFormat="1" applyFont="1" applyFill="1" applyBorder="1" applyAlignment="1">
      <alignment horizontal="right" wrapText="1" shrinkToFit="1"/>
    </xf>
    <xf numFmtId="9" fontId="51" fillId="3" borderId="14" xfId="11" applyFont="1" applyFill="1" applyBorder="1" applyAlignment="1">
      <alignment horizontal="right" wrapText="1" shrinkToFit="1"/>
    </xf>
    <xf numFmtId="0" fontId="51" fillId="3" borderId="20" xfId="4" applyFont="1" applyFill="1" applyBorder="1" applyAlignment="1">
      <alignment horizontal="left" wrapText="1" shrinkToFit="1"/>
    </xf>
    <xf numFmtId="0" fontId="51" fillId="3" borderId="14" xfId="4" applyFont="1" applyFill="1" applyBorder="1" applyAlignment="1">
      <alignment horizontal="left" wrapText="1" shrinkToFit="1"/>
    </xf>
    <xf numFmtId="9" fontId="51" fillId="3" borderId="27" xfId="11" applyFont="1" applyFill="1" applyBorder="1" applyAlignment="1">
      <alignment horizontal="right" wrapText="1" shrinkToFit="1"/>
    </xf>
    <xf numFmtId="0" fontId="51" fillId="3" borderId="13" xfId="4" applyFont="1" applyFill="1" applyBorder="1" applyAlignment="1">
      <alignment horizontal="left" wrapText="1" shrinkToFit="1"/>
    </xf>
    <xf numFmtId="0" fontId="51" fillId="3" borderId="27" xfId="4" applyFont="1" applyFill="1" applyBorder="1" applyAlignment="1">
      <alignment horizontal="left" wrapText="1" shrinkToFit="1"/>
    </xf>
    <xf numFmtId="0" fontId="87" fillId="3" borderId="25" xfId="4" applyFont="1" applyFill="1" applyBorder="1" applyAlignment="1">
      <alignment horizontal="left" vertical="center" wrapText="1" shrinkToFit="1"/>
    </xf>
    <xf numFmtId="0" fontId="87" fillId="3" borderId="25" xfId="4" applyFont="1" applyFill="1" applyBorder="1" applyAlignment="1">
      <alignment horizontal="left" wrapText="1" shrinkToFit="1"/>
    </xf>
    <xf numFmtId="0" fontId="89" fillId="3" borderId="0" xfId="4" applyFont="1" applyFill="1" applyAlignment="1">
      <alignment wrapText="1"/>
    </xf>
    <xf numFmtId="9" fontId="51" fillId="3" borderId="20" xfId="11" applyFont="1" applyFill="1" applyBorder="1" applyAlignment="1">
      <alignment horizontal="right" wrapText="1" shrinkToFit="1"/>
    </xf>
    <xf numFmtId="0" fontId="87" fillId="3" borderId="26" xfId="4" applyFont="1" applyFill="1" applyBorder="1" applyAlignment="1">
      <alignment horizontal="left" wrapText="1" shrinkToFit="1"/>
    </xf>
    <xf numFmtId="9" fontId="51" fillId="3" borderId="26" xfId="11" applyFont="1" applyFill="1" applyBorder="1" applyAlignment="1">
      <alignment horizontal="right" wrapText="1" shrinkToFit="1"/>
    </xf>
    <xf numFmtId="0" fontId="87" fillId="2" borderId="28" xfId="4" applyFont="1" applyFill="1" applyBorder="1" applyAlignment="1">
      <alignment vertical="center" wrapText="1"/>
    </xf>
    <xf numFmtId="0" fontId="51" fillId="2" borderId="29" xfId="4" applyFont="1" applyFill="1" applyBorder="1" applyAlignment="1">
      <alignment vertical="center" shrinkToFit="1"/>
    </xf>
    <xf numFmtId="0" fontId="51" fillId="2" borderId="29" xfId="4" applyFont="1" applyFill="1" applyBorder="1" applyAlignment="1">
      <alignment vertical="center"/>
    </xf>
    <xf numFmtId="0" fontId="51" fillId="3" borderId="28" xfId="4" applyFont="1" applyFill="1" applyBorder="1" applyAlignment="1">
      <alignment horizontal="center" wrapText="1" shrinkToFit="1"/>
    </xf>
    <xf numFmtId="0" fontId="51" fillId="3" borderId="28" xfId="4" applyFont="1" applyFill="1" applyBorder="1" applyAlignment="1">
      <alignment horizontal="center" vertical="center" wrapText="1" shrinkToFit="1"/>
    </xf>
    <xf numFmtId="167" fontId="51" fillId="3" borderId="13" xfId="2" applyNumberFormat="1" applyFont="1" applyFill="1" applyBorder="1" applyAlignment="1">
      <alignment horizontal="left" wrapText="1" shrinkToFit="1"/>
    </xf>
    <xf numFmtId="167" fontId="51" fillId="3" borderId="20" xfId="2" applyNumberFormat="1" applyFont="1" applyFill="1" applyBorder="1" applyAlignment="1">
      <alignment horizontal="center" wrapText="1" shrinkToFit="1"/>
    </xf>
    <xf numFmtId="167" fontId="51" fillId="3" borderId="14" xfId="2" applyNumberFormat="1" applyFont="1" applyFill="1" applyBorder="1" applyAlignment="1">
      <alignment horizontal="center" wrapText="1" shrinkToFit="1"/>
    </xf>
    <xf numFmtId="0" fontId="91" fillId="3" borderId="0" xfId="4" applyFont="1" applyFill="1" applyAlignment="1">
      <alignment horizontal="left" vertical="center" wrapText="1" shrinkToFit="1"/>
    </xf>
    <xf numFmtId="0" fontId="51" fillId="3" borderId="0" xfId="0" applyFont="1" applyFill="1" applyAlignment="1">
      <alignment vertical="center" wrapText="1"/>
    </xf>
    <xf numFmtId="169" fontId="51" fillId="3" borderId="0" xfId="2" applyNumberFormat="1" applyFont="1" applyFill="1" applyBorder="1" applyAlignment="1">
      <alignment horizontal="right" vertical="center" shrinkToFit="1"/>
    </xf>
    <xf numFmtId="167" fontId="51" fillId="3" borderId="0" xfId="2" applyNumberFormat="1" applyFont="1" applyFill="1" applyBorder="1" applyAlignment="1">
      <alignment horizontal="right" vertical="center" shrinkToFit="1"/>
    </xf>
    <xf numFmtId="0" fontId="51" fillId="3" borderId="30" xfId="0" applyFont="1" applyFill="1" applyBorder="1" applyAlignment="1">
      <alignment vertical="center" shrinkToFit="1"/>
    </xf>
    <xf numFmtId="0" fontId="108" fillId="2" borderId="0" xfId="0" applyFont="1" applyFill="1" applyAlignment="1">
      <alignment horizontal="center" vertical="center" wrapText="1" shrinkToFit="1"/>
    </xf>
    <xf numFmtId="0" fontId="108" fillId="2" borderId="7" xfId="0" applyFont="1" applyFill="1" applyBorder="1" applyAlignment="1">
      <alignment horizontal="center" vertical="center" wrapText="1" shrinkToFit="1"/>
    </xf>
    <xf numFmtId="167" fontId="51" fillId="3" borderId="14" xfId="2" applyNumberFormat="1" applyFont="1" applyFill="1" applyBorder="1" applyAlignment="1">
      <alignment horizontal="left" wrapText="1" shrinkToFit="1"/>
    </xf>
    <xf numFmtId="0" fontId="96" fillId="3" borderId="0" xfId="0" applyFont="1" applyFill="1" applyAlignment="1">
      <alignment vertical="center"/>
    </xf>
    <xf numFmtId="3" fontId="97" fillId="3" borderId="12" xfId="0" applyNumberFormat="1" applyFont="1" applyFill="1" applyBorder="1" applyAlignment="1">
      <alignment horizontal="center" vertical="center"/>
    </xf>
    <xf numFmtId="3" fontId="97" fillId="3" borderId="0" xfId="0" applyNumberFormat="1" applyFont="1" applyFill="1" applyAlignment="1">
      <alignment horizontal="center" vertical="center"/>
    </xf>
    <xf numFmtId="167" fontId="97" fillId="3" borderId="8" xfId="2" applyNumberFormat="1" applyFont="1" applyFill="1" applyBorder="1" applyAlignment="1">
      <alignment horizontal="center" vertical="center"/>
    </xf>
    <xf numFmtId="4" fontId="96" fillId="3" borderId="20" xfId="0" applyNumberFormat="1" applyFont="1" applyFill="1" applyBorder="1" applyAlignment="1">
      <alignment horizontal="center" vertical="center"/>
    </xf>
    <xf numFmtId="4" fontId="96" fillId="3" borderId="14" xfId="0" applyNumberFormat="1" applyFont="1" applyFill="1" applyBorder="1" applyAlignment="1">
      <alignment horizontal="center" vertical="center"/>
    </xf>
    <xf numFmtId="0" fontId="96" fillId="3" borderId="14" xfId="0" applyFont="1" applyFill="1" applyBorder="1" applyAlignment="1">
      <alignment horizontal="center" vertical="center"/>
    </xf>
    <xf numFmtId="0" fontId="96" fillId="3" borderId="14" xfId="0" applyFont="1" applyFill="1" applyBorder="1" applyAlignment="1">
      <alignment vertical="center"/>
    </xf>
    <xf numFmtId="167" fontId="53" fillId="3" borderId="7" xfId="2" applyNumberFormat="1" applyFont="1" applyFill="1" applyBorder="1" applyAlignment="1">
      <alignment horizontal="right" vertical="center" wrapText="1" shrinkToFit="1"/>
    </xf>
    <xf numFmtId="0" fontId="109" fillId="2" borderId="0" xfId="0" applyFont="1" applyFill="1" applyAlignment="1">
      <alignment horizontal="right" vertical="center" wrapText="1" shrinkToFit="1"/>
    </xf>
    <xf numFmtId="0" fontId="109" fillId="2" borderId="0" xfId="0" applyFont="1" applyFill="1" applyAlignment="1">
      <alignment horizontal="center" vertical="center" wrapText="1" shrinkToFit="1"/>
    </xf>
    <xf numFmtId="164" fontId="53" fillId="3" borderId="7" xfId="1" applyFont="1" applyFill="1" applyBorder="1" applyAlignment="1">
      <alignment horizontal="right" wrapText="1" shrinkToFit="1"/>
    </xf>
    <xf numFmtId="165" fontId="53" fillId="3" borderId="7" xfId="1" applyNumberFormat="1" applyFont="1" applyFill="1" applyBorder="1" applyAlignment="1">
      <alignment horizontal="right" wrapText="1" shrinkToFit="1"/>
    </xf>
    <xf numFmtId="0" fontId="16" fillId="3" borderId="7" xfId="0" applyFont="1" applyFill="1" applyBorder="1" applyAlignment="1">
      <alignment horizontal="left" vertical="center" wrapText="1"/>
    </xf>
    <xf numFmtId="167" fontId="53" fillId="3" borderId="8"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xf>
    <xf numFmtId="165" fontId="53" fillId="3" borderId="8" xfId="1" applyNumberFormat="1" applyFont="1" applyFill="1" applyBorder="1" applyAlignment="1">
      <alignment horizontal="right" wrapText="1" shrinkToFit="1"/>
    </xf>
    <xf numFmtId="0" fontId="16" fillId="3" borderId="8" xfId="0" applyFont="1" applyFill="1" applyBorder="1" applyAlignment="1">
      <alignment horizontal="left" vertical="center" wrapText="1"/>
    </xf>
    <xf numFmtId="167" fontId="53" fillId="2" borderId="8" xfId="2" applyNumberFormat="1" applyFont="1" applyFill="1" applyBorder="1" applyAlignment="1">
      <alignment horizontal="right" wrapText="1" shrinkToFit="1"/>
    </xf>
    <xf numFmtId="167" fontId="53" fillId="3" borderId="7" xfId="2" applyNumberFormat="1" applyFont="1" applyFill="1" applyBorder="1" applyAlignment="1">
      <alignment horizontal="right" wrapText="1" shrinkToFit="1"/>
    </xf>
    <xf numFmtId="165" fontId="53" fillId="3" borderId="31" xfId="1" applyNumberFormat="1" applyFont="1" applyFill="1" applyBorder="1" applyAlignment="1">
      <alignment horizontal="right" wrapText="1" shrinkToFit="1"/>
    </xf>
    <xf numFmtId="0" fontId="16" fillId="3" borderId="8" xfId="0" applyFont="1" applyFill="1" applyBorder="1" applyAlignment="1">
      <alignment vertical="center" wrapText="1"/>
    </xf>
    <xf numFmtId="0" fontId="16" fillId="3" borderId="32" xfId="0" applyFont="1" applyFill="1" applyBorder="1" applyAlignment="1">
      <alignment vertical="center" wrapText="1"/>
    </xf>
    <xf numFmtId="165" fontId="53" fillId="3" borderId="11" xfId="1" applyNumberFormat="1" applyFont="1" applyFill="1" applyBorder="1" applyAlignment="1">
      <alignment horizontal="right" wrapText="1" shrinkToFit="1"/>
    </xf>
    <xf numFmtId="166" fontId="53" fillId="3" borderId="32"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vertical="center" wrapText="1" shrinkToFit="1"/>
    </xf>
    <xf numFmtId="165" fontId="54" fillId="3" borderId="32" xfId="0" applyNumberFormat="1" applyFont="1" applyFill="1" applyBorder="1" applyAlignment="1">
      <alignment horizontal="right" vertical="center" wrapText="1"/>
    </xf>
    <xf numFmtId="165" fontId="53" fillId="3" borderId="32" xfId="1" applyNumberFormat="1" applyFont="1" applyFill="1" applyBorder="1" applyAlignment="1">
      <alignment horizontal="right" wrapText="1" shrinkToFit="1"/>
    </xf>
    <xf numFmtId="165" fontId="53" fillId="3" borderId="32" xfId="1" applyNumberFormat="1" applyFont="1" applyFill="1" applyBorder="1" applyAlignment="1">
      <alignment horizontal="right" vertical="center" wrapText="1" shrinkToFit="1"/>
    </xf>
    <xf numFmtId="166" fontId="53" fillId="3" borderId="20" xfId="1" applyNumberFormat="1" applyFont="1" applyFill="1" applyBorder="1" applyAlignment="1">
      <alignment horizontal="right" wrapText="1" shrinkToFit="1"/>
    </xf>
    <xf numFmtId="164" fontId="53" fillId="3" borderId="15" xfId="1" applyFont="1" applyFill="1" applyBorder="1" applyAlignment="1">
      <alignment horizontal="right" wrapText="1" shrinkToFit="1"/>
    </xf>
    <xf numFmtId="166" fontId="53" fillId="3" borderId="15" xfId="1" applyNumberFormat="1" applyFont="1" applyFill="1" applyBorder="1" applyAlignment="1">
      <alignment horizontal="right" wrapText="1" shrinkToFit="1"/>
    </xf>
    <xf numFmtId="167" fontId="53" fillId="3" borderId="20" xfId="2" applyNumberFormat="1" applyFont="1" applyFill="1" applyBorder="1" applyAlignment="1">
      <alignment horizontal="right" wrapText="1" shrinkToFit="1"/>
    </xf>
    <xf numFmtId="0" fontId="10" fillId="3" borderId="14" xfId="0" applyFont="1" applyFill="1" applyBorder="1" applyAlignment="1">
      <alignment vertical="center" wrapText="1" shrinkToFit="1"/>
    </xf>
    <xf numFmtId="166" fontId="53" fillId="3" borderId="14" xfId="1" applyNumberFormat="1" applyFont="1" applyFill="1" applyBorder="1" applyAlignment="1">
      <alignment horizontal="right" wrapText="1" shrinkToFit="1"/>
    </xf>
    <xf numFmtId="166" fontId="53" fillId="3" borderId="13" xfId="1" applyNumberFormat="1" applyFont="1" applyFill="1" applyBorder="1" applyAlignment="1">
      <alignment horizontal="right" wrapText="1" shrinkToFit="1"/>
    </xf>
    <xf numFmtId="167" fontId="53" fillId="3" borderId="14" xfId="2" applyNumberFormat="1" applyFont="1" applyFill="1" applyBorder="1" applyAlignment="1">
      <alignment horizontal="right" wrapText="1" shrinkToFit="1"/>
    </xf>
    <xf numFmtId="165" fontId="54" fillId="3" borderId="8" xfId="1" applyNumberFormat="1" applyFont="1" applyFill="1" applyBorder="1" applyAlignment="1">
      <alignment horizontal="right" vertical="center" wrapText="1" shrinkToFit="1"/>
    </xf>
    <xf numFmtId="165" fontId="54" fillId="3" borderId="0" xfId="1" applyNumberFormat="1" applyFont="1" applyFill="1" applyBorder="1" applyAlignment="1">
      <alignment horizontal="right" vertical="center" wrapText="1" shrinkToFit="1"/>
    </xf>
    <xf numFmtId="167" fontId="53" fillId="3" borderId="32" xfId="2" applyNumberFormat="1" applyFont="1" applyFill="1" applyBorder="1" applyAlignment="1">
      <alignment horizontal="right" wrapText="1" shrinkToFit="1"/>
    </xf>
    <xf numFmtId="0" fontId="16" fillId="3" borderId="12" xfId="0" applyFont="1" applyFill="1" applyBorder="1" applyAlignment="1">
      <alignment vertical="center" wrapText="1" shrinkToFit="1"/>
    </xf>
    <xf numFmtId="165" fontId="53" fillId="3" borderId="12" xfId="1" applyNumberFormat="1" applyFont="1" applyFill="1" applyBorder="1" applyAlignment="1">
      <alignment horizontal="right" wrapText="1" shrinkToFit="1"/>
    </xf>
    <xf numFmtId="166" fontId="53" fillId="3" borderId="12" xfId="1" applyNumberFormat="1" applyFont="1" applyFill="1" applyBorder="1" applyAlignment="1">
      <alignment horizontal="right" wrapText="1" shrinkToFit="1"/>
    </xf>
    <xf numFmtId="167" fontId="53" fillId="3" borderId="12" xfId="2" applyNumberFormat="1" applyFont="1" applyFill="1" applyBorder="1" applyAlignment="1">
      <alignment horizontal="right" wrapText="1" shrinkToFit="1"/>
    </xf>
    <xf numFmtId="0" fontId="16" fillId="3" borderId="14" xfId="0" applyFont="1" applyFill="1" applyBorder="1" applyAlignment="1">
      <alignment vertical="center" wrapText="1" shrinkToFit="1"/>
    </xf>
    <xf numFmtId="165" fontId="53" fillId="3" borderId="14" xfId="1" applyNumberFormat="1" applyFont="1" applyFill="1" applyBorder="1" applyAlignment="1">
      <alignment horizontal="right" wrapText="1" shrinkToFit="1"/>
    </xf>
    <xf numFmtId="0" fontId="16" fillId="3" borderId="20" xfId="0" applyFont="1" applyFill="1" applyBorder="1" applyAlignment="1">
      <alignment horizontal="left" vertical="center" wrapText="1"/>
    </xf>
    <xf numFmtId="167" fontId="53" fillId="2" borderId="12" xfId="2" applyNumberFormat="1" applyFont="1" applyFill="1" applyBorder="1" applyAlignment="1">
      <alignment horizontal="right" wrapText="1" shrinkToFit="1"/>
    </xf>
    <xf numFmtId="0" fontId="16" fillId="3" borderId="12" xfId="0" applyFont="1" applyFill="1" applyBorder="1" applyAlignment="1">
      <alignment horizontal="left" vertical="center" wrapText="1" indent="1"/>
    </xf>
    <xf numFmtId="0" fontId="16" fillId="3" borderId="14" xfId="0" applyFont="1" applyFill="1" applyBorder="1" applyAlignment="1">
      <alignment horizontal="left" vertical="center" wrapText="1" indent="1"/>
    </xf>
    <xf numFmtId="0" fontId="16" fillId="3" borderId="7" xfId="0" applyFont="1" applyFill="1" applyBorder="1" applyAlignment="1">
      <alignment horizontal="left" vertical="center" wrapText="1" indent="1"/>
    </xf>
    <xf numFmtId="0" fontId="16" fillId="3" borderId="12" xfId="0" applyFont="1" applyFill="1" applyBorder="1" applyAlignment="1">
      <alignment horizontal="left" vertical="center" wrapText="1"/>
    </xf>
    <xf numFmtId="0" fontId="16" fillId="3" borderId="14" xfId="0" applyFont="1" applyFill="1" applyBorder="1" applyAlignment="1">
      <alignment horizontal="left" vertical="center" wrapText="1"/>
    </xf>
    <xf numFmtId="0" fontId="10" fillId="3" borderId="32" xfId="0" applyFont="1" applyFill="1" applyBorder="1" applyAlignment="1">
      <alignment vertical="center" wrapText="1" shrinkToFit="1"/>
    </xf>
    <xf numFmtId="0" fontId="10" fillId="3" borderId="0" xfId="0" applyFont="1" applyFill="1" applyAlignment="1">
      <alignment vertical="center"/>
    </xf>
    <xf numFmtId="0" fontId="10" fillId="3" borderId="3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6" fillId="3" borderId="7" xfId="0" applyFont="1" applyFill="1" applyBorder="1" applyAlignment="1">
      <alignment vertical="center" wrapText="1"/>
    </xf>
    <xf numFmtId="0" fontId="11" fillId="3" borderId="0" xfId="0" applyFont="1" applyFill="1" applyAlignment="1">
      <alignment vertical="center" wrapText="1"/>
    </xf>
    <xf numFmtId="0" fontId="11" fillId="3" borderId="19" xfId="0" applyFont="1" applyFill="1" applyBorder="1" applyAlignment="1">
      <alignment vertical="center" wrapText="1" shrinkToFit="1"/>
    </xf>
    <xf numFmtId="0" fontId="81" fillId="3" borderId="0" xfId="0" applyFont="1" applyFill="1" applyAlignment="1">
      <alignment horizontal="right" vertical="center" wrapText="1" shrinkToFit="1"/>
    </xf>
    <xf numFmtId="166" fontId="81" fillId="3" borderId="0" xfId="1" applyNumberFormat="1" applyFont="1" applyFill="1" applyBorder="1" applyAlignment="1">
      <alignment horizontal="right" vertical="center" wrapText="1" shrinkToFit="1"/>
    </xf>
    <xf numFmtId="169" fontId="81" fillId="0" borderId="0" xfId="0" applyNumberFormat="1" applyFont="1" applyAlignment="1">
      <alignment horizontal="right" vertical="center" wrapText="1" shrinkToFit="1"/>
    </xf>
    <xf numFmtId="0" fontId="11" fillId="3" borderId="17" xfId="0" applyFont="1" applyFill="1" applyBorder="1" applyAlignment="1">
      <alignment vertical="center" wrapText="1" shrinkToFit="1"/>
    </xf>
    <xf numFmtId="0" fontId="10" fillId="3" borderId="32" xfId="0" applyFont="1" applyFill="1" applyBorder="1" applyAlignment="1">
      <alignment vertical="center" wrapText="1"/>
    </xf>
    <xf numFmtId="9" fontId="53" fillId="3" borderId="0" xfId="2" applyFont="1" applyFill="1" applyAlignment="1">
      <alignment horizontal="right" vertical="center" wrapText="1" shrinkToFit="1"/>
    </xf>
    <xf numFmtId="0" fontId="11" fillId="3" borderId="12" xfId="0" applyFont="1" applyFill="1" applyBorder="1" applyAlignment="1">
      <alignment wrapText="1"/>
    </xf>
    <xf numFmtId="9" fontId="53" fillId="3" borderId="12" xfId="2" applyFont="1" applyFill="1" applyBorder="1" applyAlignment="1">
      <alignment horizontal="right" vertical="center" wrapText="1" shrinkToFit="1"/>
    </xf>
    <xf numFmtId="167" fontId="53" fillId="3" borderId="15" xfId="2" applyNumberFormat="1" applyFont="1" applyFill="1" applyBorder="1" applyAlignment="1">
      <alignment horizontal="right" wrapText="1" shrinkToFit="1"/>
    </xf>
    <xf numFmtId="167" fontId="53" fillId="3" borderId="12" xfId="2" applyNumberFormat="1" applyFont="1" applyFill="1" applyBorder="1" applyAlignment="1">
      <alignment horizontal="right" vertical="center" wrapText="1" shrinkToFit="1"/>
    </xf>
    <xf numFmtId="169" fontId="81" fillId="3" borderId="12" xfId="0" applyNumberFormat="1" applyFont="1" applyFill="1" applyBorder="1" applyAlignment="1">
      <alignment horizontal="right" vertical="center" wrapText="1" shrinkToFit="1"/>
    </xf>
    <xf numFmtId="0" fontId="111" fillId="2" borderId="0" xfId="0" applyFont="1" applyFill="1" applyAlignment="1">
      <alignment horizontal="center" wrapText="1" shrinkToFit="1"/>
    </xf>
    <xf numFmtId="0" fontId="111" fillId="2" borderId="0" xfId="0" applyFont="1" applyFill="1" applyAlignment="1">
      <alignment horizontal="right" wrapText="1" shrinkToFit="1"/>
    </xf>
    <xf numFmtId="0" fontId="54" fillId="3" borderId="12" xfId="0" applyFont="1" applyFill="1" applyBorder="1" applyAlignment="1">
      <alignment horizontal="left" vertical="center" wrapText="1"/>
    </xf>
    <xf numFmtId="0" fontId="56" fillId="3" borderId="20" xfId="0" applyFont="1" applyFill="1" applyBorder="1" applyAlignment="1">
      <alignment vertical="center" wrapText="1" shrinkToFit="1"/>
    </xf>
    <xf numFmtId="0" fontId="56" fillId="3" borderId="0" xfId="0" applyFont="1" applyFill="1" applyAlignment="1">
      <alignment vertical="center" wrapText="1" shrinkToFit="1"/>
    </xf>
    <xf numFmtId="0" fontId="54" fillId="3" borderId="15" xfId="0" applyFont="1" applyFill="1" applyBorder="1" applyAlignment="1">
      <alignment horizontal="left" vertical="center" wrapText="1"/>
    </xf>
    <xf numFmtId="166" fontId="53" fillId="3" borderId="7" xfId="1" applyNumberFormat="1" applyFont="1" applyFill="1" applyBorder="1" applyAlignment="1">
      <alignment horizontal="right" wrapText="1" shrinkToFit="1"/>
    </xf>
    <xf numFmtId="0" fontId="56" fillId="3" borderId="32" xfId="0" applyFont="1" applyFill="1" applyBorder="1" applyAlignment="1">
      <alignment horizontal="left" vertical="center" wrapText="1"/>
    </xf>
    <xf numFmtId="0" fontId="54" fillId="3" borderId="14" xfId="0" applyFont="1" applyFill="1" applyBorder="1" applyAlignment="1">
      <alignment horizontal="left" vertical="center" wrapText="1"/>
    </xf>
    <xf numFmtId="165" fontId="53" fillId="3" borderId="20" xfId="1" applyNumberFormat="1" applyFont="1" applyFill="1" applyBorder="1" applyAlignment="1">
      <alignment horizontal="right" wrapText="1" shrinkToFit="1"/>
    </xf>
    <xf numFmtId="0" fontId="83" fillId="3" borderId="8" xfId="0" applyFont="1" applyFill="1" applyBorder="1" applyAlignment="1">
      <alignment horizontal="left" vertical="center" wrapText="1"/>
    </xf>
    <xf numFmtId="0" fontId="54" fillId="3" borderId="32" xfId="0" applyFont="1" applyFill="1" applyBorder="1" applyAlignment="1">
      <alignment horizontal="left" vertical="center" wrapText="1"/>
    </xf>
    <xf numFmtId="0" fontId="84" fillId="3" borderId="17" xfId="0" applyFont="1" applyFill="1" applyBorder="1" applyAlignment="1">
      <alignment horizontal="left" vertical="center" wrapText="1"/>
    </xf>
    <xf numFmtId="165" fontId="53" fillId="3" borderId="18" xfId="1" applyNumberFormat="1" applyFont="1" applyFill="1" applyBorder="1" applyAlignment="1">
      <alignment horizontal="right" wrapText="1" shrinkToFit="1"/>
    </xf>
    <xf numFmtId="167" fontId="53" fillId="3" borderId="18" xfId="2" applyNumberFormat="1" applyFont="1" applyFill="1" applyBorder="1" applyAlignment="1">
      <alignment horizontal="right" wrapText="1" shrinkToFit="1"/>
    </xf>
    <xf numFmtId="173" fontId="39" fillId="0" borderId="12" xfId="11" applyNumberFormat="1" applyFont="1" applyBorder="1" applyAlignment="1">
      <alignment horizontal="center"/>
    </xf>
    <xf numFmtId="0" fontId="45" fillId="3" borderId="0" xfId="4" applyFont="1" applyFill="1" applyAlignment="1">
      <alignment horizontal="center" vertical="center" wrapText="1" shrinkToFit="1"/>
    </xf>
    <xf numFmtId="173" fontId="39" fillId="0" borderId="22" xfId="11" applyNumberFormat="1" applyFont="1" applyBorder="1" applyAlignment="1">
      <alignment horizontal="center"/>
    </xf>
    <xf numFmtId="166" fontId="87" fillId="3" borderId="0" xfId="1" applyNumberFormat="1" applyFont="1" applyFill="1" applyBorder="1" applyAlignment="1">
      <alignment horizontal="center" vertical="center" wrapText="1" shrinkToFit="1"/>
    </xf>
    <xf numFmtId="0" fontId="113" fillId="0" borderId="0" xfId="0" applyFont="1"/>
    <xf numFmtId="167" fontId="54" fillId="3" borderId="8" xfId="2" applyNumberFormat="1" applyFont="1" applyFill="1" applyBorder="1" applyAlignment="1">
      <alignment horizontal="right" vertical="center" wrapText="1" shrinkToFit="1"/>
    </xf>
    <xf numFmtId="165" fontId="54" fillId="3" borderId="7" xfId="0" applyNumberFormat="1" applyFont="1" applyFill="1" applyBorder="1" applyAlignment="1">
      <alignment horizontal="right" vertical="center" wrapText="1"/>
    </xf>
    <xf numFmtId="165" fontId="54" fillId="3" borderId="8" xfId="0" applyNumberFormat="1" applyFont="1" applyFill="1" applyBorder="1" applyAlignment="1">
      <alignment horizontal="right" vertical="center" wrapText="1"/>
    </xf>
    <xf numFmtId="165" fontId="54" fillId="3" borderId="15" xfId="0" applyNumberFormat="1" applyFont="1" applyFill="1" applyBorder="1" applyAlignment="1">
      <alignment horizontal="right" vertical="center" wrapText="1"/>
    </xf>
    <xf numFmtId="167" fontId="54" fillId="3" borderId="32" xfId="2" applyNumberFormat="1" applyFont="1" applyFill="1" applyBorder="1" applyAlignment="1">
      <alignment horizontal="right" vertical="center" wrapText="1"/>
    </xf>
    <xf numFmtId="0" fontId="109" fillId="0" borderId="0" xfId="0" applyFont="1" applyAlignment="1">
      <alignment horizontal="right" vertical="center" wrapText="1" shrinkToFit="1"/>
    </xf>
    <xf numFmtId="0" fontId="88" fillId="3" borderId="16" xfId="4" applyFont="1" applyFill="1" applyBorder="1" applyAlignment="1">
      <alignment wrapText="1"/>
    </xf>
    <xf numFmtId="0" fontId="88" fillId="3" borderId="17" xfId="4" applyFont="1" applyFill="1" applyBorder="1" applyAlignment="1">
      <alignment wrapText="1"/>
    </xf>
    <xf numFmtId="167" fontId="88" fillId="3" borderId="17" xfId="2" applyNumberFormat="1" applyFont="1" applyFill="1" applyBorder="1" applyAlignment="1">
      <alignment horizontal="center" wrapText="1"/>
    </xf>
    <xf numFmtId="0" fontId="111" fillId="3" borderId="0" xfId="4" applyFont="1" applyFill="1" applyAlignment="1">
      <alignment horizontal="center" vertical="center" wrapText="1" shrinkToFit="1"/>
    </xf>
    <xf numFmtId="49" fontId="111" fillId="3" borderId="0" xfId="4" applyNumberFormat="1" applyFont="1" applyFill="1" applyAlignment="1">
      <alignment horizontal="center" vertical="center" wrapText="1" shrinkToFit="1"/>
    </xf>
    <xf numFmtId="0" fontId="111" fillId="3" borderId="0" xfId="4" applyFont="1" applyFill="1" applyAlignment="1">
      <alignment horizontal="right" vertical="center" wrapText="1" shrinkToFit="1"/>
    </xf>
    <xf numFmtId="0" fontId="37" fillId="2" borderId="0" xfId="4" applyFont="1" applyFill="1" applyAlignment="1">
      <alignment horizontal="centerContinuous" vertical="center" wrapText="1" shrinkToFit="1"/>
    </xf>
    <xf numFmtId="164" fontId="53" fillId="3" borderId="17" xfId="1" applyFont="1" applyFill="1" applyBorder="1" applyAlignment="1">
      <alignment horizontal="left" vertical="center" wrapText="1" shrinkToFit="1"/>
    </xf>
    <xf numFmtId="10" fontId="53" fillId="3" borderId="17" xfId="2" applyNumberFormat="1" applyFont="1" applyFill="1" applyBorder="1" applyAlignment="1">
      <alignment horizontal="center" vertical="center" wrapText="1" shrinkToFit="1"/>
    </xf>
    <xf numFmtId="164" fontId="53" fillId="3" borderId="17" xfId="1" applyFont="1" applyFill="1" applyBorder="1" applyAlignment="1">
      <alignment horizontal="center" vertical="center" wrapText="1" shrinkToFit="1"/>
    </xf>
    <xf numFmtId="167" fontId="53" fillId="3" borderId="17" xfId="2" applyNumberFormat="1" applyFont="1" applyFill="1" applyBorder="1" applyAlignment="1">
      <alignment horizontal="center" vertical="center" wrapText="1" shrinkToFit="1"/>
    </xf>
    <xf numFmtId="0" fontId="53" fillId="3" borderId="0" xfId="4" applyFont="1" applyFill="1" applyAlignment="1">
      <alignment horizontal="left" vertical="center" wrapText="1" shrinkToFit="1"/>
    </xf>
    <xf numFmtId="0" fontId="53" fillId="3" borderId="0" xfId="4" applyFont="1" applyFill="1" applyAlignment="1">
      <alignment vertical="center" wrapText="1" shrinkToFit="1"/>
    </xf>
    <xf numFmtId="0" fontId="54" fillId="3" borderId="17" xfId="4" applyFont="1" applyFill="1" applyBorder="1" applyAlignment="1">
      <alignment vertical="center" wrapText="1" shrinkToFit="1"/>
    </xf>
    <xf numFmtId="164" fontId="53" fillId="3" borderId="20" xfId="1" applyFont="1" applyFill="1" applyBorder="1" applyAlignment="1">
      <alignment horizontal="left" vertical="center" wrapText="1" shrinkToFit="1"/>
    </xf>
    <xf numFmtId="164" fontId="53" fillId="3" borderId="14" xfId="1" applyFont="1" applyFill="1" applyBorder="1" applyAlignment="1">
      <alignment horizontal="left" vertical="center" wrapText="1" shrinkToFit="1"/>
    </xf>
    <xf numFmtId="10" fontId="53" fillId="3" borderId="14" xfId="2" applyNumberFormat="1" applyFont="1" applyFill="1" applyBorder="1" applyAlignment="1">
      <alignment horizontal="center" vertical="center" wrapText="1" shrinkToFit="1"/>
    </xf>
    <xf numFmtId="10" fontId="53" fillId="3" borderId="12" xfId="2" applyNumberFormat="1" applyFont="1" applyFill="1" applyBorder="1" applyAlignment="1">
      <alignment horizontal="center" vertical="center" wrapText="1" shrinkToFit="1"/>
    </xf>
    <xf numFmtId="167" fontId="53" fillId="3" borderId="20" xfId="2" applyNumberFormat="1" applyFont="1" applyFill="1" applyBorder="1" applyAlignment="1">
      <alignment horizontal="center" vertical="center" wrapText="1" shrinkToFit="1"/>
    </xf>
    <xf numFmtId="167" fontId="53" fillId="3" borderId="14" xfId="2" applyNumberFormat="1" applyFont="1" applyFill="1" applyBorder="1" applyAlignment="1">
      <alignment horizontal="center" vertical="center" wrapText="1" shrinkToFit="1"/>
    </xf>
    <xf numFmtId="2" fontId="53" fillId="3" borderId="12" xfId="2" applyNumberFormat="1" applyFont="1" applyFill="1" applyBorder="1" applyAlignment="1">
      <alignment horizontal="center" vertical="center" wrapText="1" shrinkToFit="1"/>
    </xf>
    <xf numFmtId="2" fontId="53" fillId="3" borderId="14" xfId="2" applyNumberFormat="1" applyFont="1" applyFill="1" applyBorder="1" applyAlignment="1">
      <alignment horizontal="center" vertical="center" wrapText="1" shrinkToFit="1"/>
    </xf>
    <xf numFmtId="2" fontId="53" fillId="3" borderId="17" xfId="2" applyNumberFormat="1" applyFont="1" applyFill="1" applyBorder="1" applyAlignment="1">
      <alignment horizontal="center" vertical="center" wrapText="1" shrinkToFit="1"/>
    </xf>
    <xf numFmtId="0" fontId="111" fillId="3" borderId="7" xfId="4" applyFont="1" applyFill="1" applyBorder="1" applyAlignment="1">
      <alignment horizontal="center" vertical="center" wrapText="1" shrinkToFit="1"/>
    </xf>
    <xf numFmtId="0" fontId="58" fillId="3" borderId="0" xfId="4" applyFont="1" applyFill="1" applyAlignment="1">
      <alignment vertical="center" wrapText="1"/>
    </xf>
    <xf numFmtId="0" fontId="58" fillId="3" borderId="0" xfId="4" applyFont="1" applyFill="1" applyAlignment="1">
      <alignment vertical="center"/>
    </xf>
    <xf numFmtId="168" fontId="53" fillId="3" borderId="0" xfId="1" applyNumberFormat="1" applyFont="1" applyFill="1" applyBorder="1" applyAlignment="1">
      <alignment horizontal="right" vertical="center" wrapText="1" shrinkToFit="1"/>
    </xf>
    <xf numFmtId="0" fontId="63" fillId="3" borderId="0" xfId="4" applyFont="1" applyFill="1" applyAlignment="1">
      <alignment vertical="center"/>
    </xf>
    <xf numFmtId="0" fontId="63" fillId="3" borderId="17" xfId="4" applyFont="1" applyFill="1" applyBorder="1" applyAlignment="1">
      <alignment vertical="center"/>
    </xf>
    <xf numFmtId="164" fontId="53" fillId="3" borderId="16" xfId="1" applyFont="1" applyFill="1" applyBorder="1" applyAlignment="1">
      <alignment horizontal="left" vertical="center" wrapText="1" shrinkToFit="1"/>
    </xf>
    <xf numFmtId="164" fontId="53" fillId="3" borderId="13" xfId="1" applyFont="1" applyFill="1" applyBorder="1" applyAlignment="1">
      <alignment horizontal="center" vertical="center" wrapText="1" shrinkToFit="1"/>
    </xf>
    <xf numFmtId="164" fontId="53" fillId="3" borderId="12" xfId="1" applyFont="1" applyFill="1" applyBorder="1" applyAlignment="1">
      <alignment horizontal="center" vertical="center" wrapText="1" shrinkToFit="1"/>
    </xf>
    <xf numFmtId="167" fontId="53" fillId="3" borderId="12" xfId="2" applyNumberFormat="1" applyFont="1" applyFill="1" applyBorder="1" applyAlignment="1">
      <alignment horizontal="center" vertical="center" wrapText="1" shrinkToFit="1"/>
    </xf>
    <xf numFmtId="164" fontId="53" fillId="3" borderId="14" xfId="1" applyFont="1" applyFill="1" applyBorder="1" applyAlignment="1">
      <alignment horizontal="center" vertical="center" wrapText="1" shrinkToFit="1"/>
    </xf>
    <xf numFmtId="164" fontId="53" fillId="3" borderId="19" xfId="1" applyFont="1" applyFill="1" applyBorder="1" applyAlignment="1">
      <alignment horizontal="center" vertical="center" wrapText="1" shrinkToFit="1"/>
    </xf>
    <xf numFmtId="167" fontId="53" fillId="3" borderId="16" xfId="2"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0" fontId="86" fillId="3" borderId="0" xfId="4" applyFont="1" applyFill="1" applyAlignment="1">
      <alignment horizontal="center" wrapText="1" shrinkToFit="1"/>
    </xf>
    <xf numFmtId="165" fontId="51" fillId="2" borderId="8" xfId="1" applyNumberFormat="1" applyFont="1" applyFill="1" applyBorder="1" applyAlignment="1">
      <alignment horizontal="right" vertical="center" wrapText="1" indent="1"/>
    </xf>
    <xf numFmtId="0" fontId="86" fillId="3" borderId="0" xfId="4" applyFont="1" applyFill="1" applyAlignment="1">
      <alignment horizontal="right" wrapText="1" shrinkToFit="1"/>
    </xf>
    <xf numFmtId="0" fontId="86" fillId="3" borderId="7" xfId="4" applyFont="1" applyFill="1" applyBorder="1" applyAlignment="1">
      <alignment horizontal="center" wrapText="1" shrinkToFit="1"/>
    </xf>
    <xf numFmtId="164" fontId="87" fillId="3" borderId="0" xfId="1" applyFont="1" applyFill="1" applyBorder="1" applyAlignment="1">
      <alignment horizontal="left" vertical="center" wrapText="1" shrinkToFit="1"/>
    </xf>
    <xf numFmtId="164" fontId="67" fillId="3" borderId="19" xfId="1" applyFont="1" applyFill="1" applyBorder="1" applyAlignment="1">
      <alignment horizontal="left" vertical="center" wrapText="1" shrinkToFit="1"/>
    </xf>
    <xf numFmtId="166" fontId="87" fillId="3" borderId="17" xfId="1" applyNumberFormat="1" applyFont="1" applyFill="1" applyBorder="1" applyAlignment="1">
      <alignment horizontal="center" vertical="center" wrapText="1" shrinkToFit="1"/>
    </xf>
    <xf numFmtId="167" fontId="87" fillId="3" borderId="17" xfId="2" applyNumberFormat="1" applyFont="1" applyFill="1" applyBorder="1" applyAlignment="1">
      <alignment horizontal="center" vertical="center" wrapText="1" shrinkToFit="1"/>
    </xf>
    <xf numFmtId="164" fontId="67" fillId="3" borderId="17" xfId="1" applyFont="1" applyFill="1" applyBorder="1" applyAlignment="1">
      <alignment horizontal="left" vertical="center" wrapText="1" shrinkToFit="1"/>
    </xf>
    <xf numFmtId="165" fontId="87" fillId="3" borderId="17" xfId="1" applyNumberFormat="1" applyFont="1" applyFill="1" applyBorder="1" applyAlignment="1">
      <alignment horizontal="right" vertical="center" wrapText="1" indent="1" shrinkToFit="1"/>
    </xf>
    <xf numFmtId="167" fontId="54" fillId="3" borderId="18" xfId="2" applyNumberFormat="1" applyFont="1" applyFill="1" applyBorder="1" applyAlignment="1">
      <alignment horizontal="right" vertical="center" wrapText="1"/>
    </xf>
    <xf numFmtId="0" fontId="22" fillId="8" borderId="0" xfId="4" applyFont="1" applyFill="1" applyAlignment="1">
      <alignment horizontal="centerContinuous" vertical="center" shrinkToFit="1"/>
    </xf>
    <xf numFmtId="0" fontId="116" fillId="8" borderId="0" xfId="0" applyFont="1" applyFill="1" applyAlignment="1">
      <alignment vertical="center" wrapText="1"/>
    </xf>
    <xf numFmtId="166" fontId="53" fillId="3" borderId="8" xfId="1" applyNumberFormat="1" applyFont="1" applyFill="1" applyBorder="1" applyAlignment="1">
      <alignment horizontal="right" wrapText="1" shrinkToFit="1"/>
    </xf>
    <xf numFmtId="165" fontId="53" fillId="3" borderId="15" xfId="1" applyNumberFormat="1" applyFont="1" applyFill="1" applyBorder="1" applyAlignment="1">
      <alignment horizontal="right" wrapText="1" shrinkToFit="1"/>
    </xf>
    <xf numFmtId="0" fontId="114" fillId="8" borderId="0" xfId="0" applyFont="1" applyFill="1" applyAlignment="1">
      <alignment vertical="center"/>
    </xf>
    <xf numFmtId="0" fontId="114" fillId="8" borderId="0" xfId="4" applyFont="1" applyFill="1" applyAlignment="1">
      <alignment vertical="center"/>
    </xf>
    <xf numFmtId="0" fontId="117" fillId="8" borderId="0" xfId="0" applyFont="1" applyFill="1" applyAlignment="1">
      <alignment vertical="center"/>
    </xf>
    <xf numFmtId="0" fontId="118" fillId="8" borderId="0" xfId="4" applyFont="1" applyFill="1" applyAlignment="1">
      <alignment vertical="center" shrinkToFit="1"/>
    </xf>
    <xf numFmtId="0" fontId="114" fillId="8" borderId="0" xfId="4" applyFont="1" applyFill="1" applyAlignment="1">
      <alignment vertical="center" shrinkToFit="1"/>
    </xf>
    <xf numFmtId="164" fontId="78" fillId="3" borderId="0" xfId="1" applyFont="1" applyFill="1" applyBorder="1" applyAlignment="1">
      <alignment vertical="center" wrapText="1" shrinkToFit="1"/>
    </xf>
    <xf numFmtId="164" fontId="51" fillId="0" borderId="20" xfId="1" applyFont="1" applyFill="1" applyBorder="1" applyAlignment="1">
      <alignment horizontal="left" vertical="center" wrapText="1" indent="2" shrinkToFit="1"/>
    </xf>
    <xf numFmtId="166" fontId="87" fillId="0" borderId="20" xfId="1" applyNumberFormat="1" applyFont="1" applyFill="1" applyBorder="1" applyAlignment="1">
      <alignment horizontal="center" vertical="center" wrapText="1" shrinkToFit="1"/>
    </xf>
    <xf numFmtId="166" fontId="87" fillId="3" borderId="14" xfId="1" applyNumberFormat="1" applyFont="1" applyFill="1" applyBorder="1" applyAlignment="1">
      <alignment horizontal="center" vertical="center" wrapText="1" shrinkToFit="1"/>
    </xf>
    <xf numFmtId="166" fontId="87" fillId="0" borderId="14" xfId="1" applyNumberFormat="1" applyFont="1" applyFill="1" applyBorder="1" applyAlignment="1">
      <alignment horizontal="center" vertical="center" wrapText="1" shrinkToFit="1"/>
    </xf>
    <xf numFmtId="0" fontId="51" fillId="2" borderId="14" xfId="4" applyFont="1" applyFill="1" applyBorder="1" applyAlignment="1">
      <alignment horizontal="left" vertical="center" wrapText="1" indent="2"/>
    </xf>
    <xf numFmtId="164" fontId="51" fillId="0" borderId="14" xfId="1" applyFont="1" applyFill="1" applyBorder="1" applyAlignment="1">
      <alignment horizontal="left" vertical="center" wrapText="1" indent="2" shrinkToFit="1"/>
    </xf>
    <xf numFmtId="167" fontId="51" fillId="0" borderId="20" xfId="2" applyNumberFormat="1" applyFont="1" applyFill="1" applyBorder="1" applyAlignment="1">
      <alignment horizontal="center" vertical="center" wrapText="1" shrinkToFit="1"/>
    </xf>
    <xf numFmtId="167" fontId="51" fillId="0" borderId="14" xfId="2" applyNumberFormat="1" applyFont="1" applyFill="1" applyBorder="1" applyAlignment="1">
      <alignment horizontal="center" vertical="center" wrapText="1" shrinkToFit="1"/>
    </xf>
    <xf numFmtId="164" fontId="51" fillId="0" borderId="13" xfId="1" applyFont="1" applyFill="1" applyBorder="1" applyAlignment="1">
      <alignment horizontal="left" vertical="center" wrapText="1" indent="2" shrinkToFit="1"/>
    </xf>
    <xf numFmtId="166" fontId="87" fillId="0" borderId="13" xfId="1" applyNumberFormat="1" applyFont="1" applyFill="1" applyBorder="1" applyAlignment="1">
      <alignment horizontal="center" vertical="center" wrapText="1" shrinkToFit="1"/>
    </xf>
    <xf numFmtId="166" fontId="87" fillId="0" borderId="12" xfId="1" applyNumberFormat="1" applyFont="1" applyFill="1" applyBorder="1" applyAlignment="1">
      <alignment horizontal="center" vertical="center" wrapText="1" shrinkToFit="1"/>
    </xf>
    <xf numFmtId="166" fontId="87" fillId="0" borderId="15" xfId="1" applyNumberFormat="1" applyFont="1" applyFill="1" applyBorder="1" applyAlignment="1">
      <alignment horizontal="center" vertical="center" wrapText="1" shrinkToFit="1"/>
    </xf>
    <xf numFmtId="167" fontId="51" fillId="0" borderId="12" xfId="2" applyNumberFormat="1" applyFont="1" applyFill="1" applyBorder="1" applyAlignment="1">
      <alignment horizontal="center" vertical="center" wrapText="1" shrinkToFit="1"/>
    </xf>
    <xf numFmtId="167" fontId="51" fillId="0" borderId="13" xfId="2" applyNumberFormat="1" applyFont="1" applyFill="1" applyBorder="1" applyAlignment="1">
      <alignment horizontal="center" vertical="center" wrapText="1" shrinkToFit="1"/>
    </xf>
    <xf numFmtId="164" fontId="51" fillId="0" borderId="15" xfId="1" applyFont="1" applyFill="1" applyBorder="1" applyAlignment="1">
      <alignment horizontal="left" vertical="center" wrapText="1" indent="2" shrinkToFit="1"/>
    </xf>
    <xf numFmtId="164" fontId="51" fillId="3" borderId="32" xfId="1" applyFont="1" applyFill="1" applyBorder="1" applyAlignment="1">
      <alignment horizontal="left" vertical="center" wrapText="1" shrinkToFit="1"/>
    </xf>
    <xf numFmtId="0" fontId="51" fillId="3" borderId="0" xfId="4" applyFont="1" applyFill="1" applyAlignment="1">
      <alignment horizontal="left" vertical="center" wrapText="1" shrinkToFit="1"/>
    </xf>
    <xf numFmtId="166" fontId="87" fillId="3" borderId="8" xfId="1" applyNumberFormat="1" applyFont="1" applyFill="1" applyBorder="1" applyAlignment="1">
      <alignment horizontal="center" vertical="center" wrapText="1" shrinkToFit="1"/>
    </xf>
    <xf numFmtId="166" fontId="87" fillId="3" borderId="32" xfId="1" applyNumberFormat="1" applyFont="1" applyFill="1" applyBorder="1" applyAlignment="1">
      <alignment horizontal="center" vertical="center" wrapText="1" shrinkToFit="1"/>
    </xf>
    <xf numFmtId="0" fontId="101" fillId="3" borderId="0" xfId="4" applyFont="1" applyFill="1" applyAlignment="1">
      <alignment vertical="center" shrinkToFit="1"/>
    </xf>
    <xf numFmtId="0" fontId="101" fillId="3" borderId="0" xfId="4" applyFont="1" applyFill="1" applyAlignment="1">
      <alignment vertical="center"/>
    </xf>
    <xf numFmtId="167" fontId="51" fillId="3" borderId="32" xfId="2" applyNumberFormat="1" applyFont="1" applyFill="1" applyBorder="1" applyAlignment="1">
      <alignment horizontal="center" vertical="center" wrapText="1" shrinkToFit="1"/>
    </xf>
    <xf numFmtId="0" fontId="68" fillId="2" borderId="19" xfId="4" applyFont="1" applyFill="1" applyBorder="1" applyAlignment="1">
      <alignment vertical="center" wrapText="1"/>
    </xf>
    <xf numFmtId="0" fontId="68" fillId="2" borderId="19" xfId="4" applyFont="1" applyFill="1" applyBorder="1" applyAlignment="1">
      <alignment vertical="center"/>
    </xf>
    <xf numFmtId="164" fontId="87" fillId="3" borderId="18" xfId="1" applyFont="1" applyFill="1" applyBorder="1" applyAlignment="1">
      <alignment horizontal="left" vertical="center" wrapText="1" shrinkToFit="1"/>
    </xf>
    <xf numFmtId="165" fontId="51" fillId="2" borderId="7" xfId="1" applyNumberFormat="1" applyFont="1" applyFill="1" applyBorder="1" applyAlignment="1">
      <alignment horizontal="right" vertical="center" wrapText="1" indent="1"/>
    </xf>
    <xf numFmtId="165" fontId="87" fillId="3" borderId="18" xfId="1" applyNumberFormat="1" applyFont="1" applyFill="1" applyBorder="1" applyAlignment="1">
      <alignment horizontal="right" vertical="center" wrapText="1" indent="1" shrinkToFit="1"/>
    </xf>
    <xf numFmtId="167" fontId="87" fillId="3" borderId="18" xfId="2" applyNumberFormat="1" applyFont="1" applyFill="1" applyBorder="1" applyAlignment="1">
      <alignment horizontal="center" vertical="center" wrapText="1" shrinkToFit="1"/>
    </xf>
    <xf numFmtId="167" fontId="51" fillId="2" borderId="8" xfId="2" applyNumberFormat="1" applyFont="1" applyFill="1" applyBorder="1" applyAlignment="1">
      <alignment horizontal="center" vertical="center" wrapText="1"/>
    </xf>
    <xf numFmtId="0" fontId="51" fillId="2" borderId="15" xfId="4" applyFont="1" applyFill="1" applyBorder="1" applyAlignment="1">
      <alignment horizontal="left" vertical="center" wrapText="1" indent="2"/>
    </xf>
    <xf numFmtId="165" fontId="51" fillId="2" borderId="12" xfId="1" applyNumberFormat="1" applyFont="1" applyFill="1" applyBorder="1" applyAlignment="1">
      <alignment horizontal="right" vertical="center" wrapText="1" indent="1"/>
    </xf>
    <xf numFmtId="165" fontId="51" fillId="2" borderId="13" xfId="1" applyNumberFormat="1" applyFont="1" applyFill="1" applyBorder="1" applyAlignment="1">
      <alignment horizontal="right" vertical="center" wrapText="1" indent="1"/>
    </xf>
    <xf numFmtId="167" fontId="51" fillId="2" borderId="13" xfId="2" applyNumberFormat="1" applyFont="1" applyFill="1" applyBorder="1" applyAlignment="1">
      <alignment horizontal="center" vertical="center" wrapText="1"/>
    </xf>
    <xf numFmtId="165" fontId="51" fillId="2" borderId="14" xfId="1" applyNumberFormat="1" applyFont="1" applyFill="1" applyBorder="1" applyAlignment="1">
      <alignment horizontal="right" vertical="center" wrapText="1" indent="1"/>
    </xf>
    <xf numFmtId="165" fontId="51" fillId="2" borderId="15" xfId="1" applyNumberFormat="1" applyFont="1" applyFill="1" applyBorder="1" applyAlignment="1">
      <alignment horizontal="right" vertical="center" wrapText="1" indent="1"/>
    </xf>
    <xf numFmtId="167" fontId="51" fillId="2" borderId="15" xfId="2" applyNumberFormat="1" applyFont="1" applyFill="1" applyBorder="1" applyAlignment="1">
      <alignment horizontal="center" vertical="center" wrapText="1"/>
    </xf>
    <xf numFmtId="0" fontId="51" fillId="3" borderId="32" xfId="4" applyFont="1" applyFill="1" applyBorder="1" applyAlignment="1">
      <alignment vertical="center" wrapText="1"/>
    </xf>
    <xf numFmtId="0" fontId="66" fillId="3" borderId="0" xfId="4" applyFont="1" applyFill="1" applyAlignment="1">
      <alignment vertical="center"/>
    </xf>
    <xf numFmtId="165" fontId="51" fillId="3" borderId="32" xfId="1" applyNumberFormat="1" applyFont="1" applyFill="1" applyBorder="1" applyAlignment="1">
      <alignment horizontal="right" vertical="center" wrapText="1" indent="1"/>
    </xf>
    <xf numFmtId="165" fontId="51" fillId="3" borderId="0" xfId="1" applyNumberFormat="1" applyFont="1" applyFill="1" applyBorder="1" applyAlignment="1">
      <alignment horizontal="right" vertical="center" wrapText="1" indent="1"/>
    </xf>
    <xf numFmtId="167" fontId="51" fillId="3" borderId="8" xfId="2" applyNumberFormat="1" applyFont="1" applyFill="1" applyBorder="1" applyAlignment="1">
      <alignment horizontal="center" vertical="center" wrapText="1"/>
    </xf>
    <xf numFmtId="0" fontId="51" fillId="3" borderId="8" xfId="4" applyFont="1" applyFill="1" applyBorder="1" applyAlignment="1">
      <alignment vertical="center" wrapText="1"/>
    </xf>
    <xf numFmtId="165" fontId="51" fillId="3" borderId="8" xfId="1" applyNumberFormat="1" applyFont="1" applyFill="1" applyBorder="1" applyAlignment="1">
      <alignment horizontal="right" vertical="center" wrapText="1" indent="1"/>
    </xf>
    <xf numFmtId="167" fontId="51" fillId="3" borderId="32" xfId="2" applyNumberFormat="1" applyFont="1" applyFill="1" applyBorder="1" applyAlignment="1">
      <alignment horizontal="center" vertical="center" wrapText="1"/>
    </xf>
    <xf numFmtId="0" fontId="36" fillId="3" borderId="22" xfId="4" applyFont="1" applyFill="1" applyBorder="1" applyAlignment="1">
      <alignment vertical="center"/>
    </xf>
    <xf numFmtId="0" fontId="42" fillId="3" borderId="0" xfId="4" applyFont="1" applyFill="1" applyAlignment="1">
      <alignment wrapText="1"/>
    </xf>
    <xf numFmtId="0" fontId="42" fillId="3" borderId="17" xfId="4" applyFont="1" applyFill="1" applyBorder="1" applyAlignment="1">
      <alignment vertical="center" wrapText="1" shrinkToFit="1"/>
    </xf>
    <xf numFmtId="165" fontId="36" fillId="3" borderId="16" xfId="1" applyNumberFormat="1" applyFont="1" applyFill="1" applyBorder="1" applyAlignment="1">
      <alignment horizontal="center" vertical="center" wrapText="1" shrinkToFit="1"/>
    </xf>
    <xf numFmtId="165" fontId="36" fillId="3" borderId="17" xfId="1" applyNumberFormat="1" applyFont="1" applyFill="1" applyBorder="1" applyAlignment="1">
      <alignment horizontal="center" vertical="center" wrapText="1" shrinkToFit="1"/>
    </xf>
    <xf numFmtId="173" fontId="36" fillId="3" borderId="17" xfId="2" applyNumberFormat="1" applyFont="1" applyFill="1" applyBorder="1" applyAlignment="1">
      <alignment horizontal="center" vertical="center" wrapText="1" shrinkToFit="1"/>
    </xf>
    <xf numFmtId="173" fontId="36" fillId="3" borderId="17" xfId="2" applyNumberFormat="1" applyFont="1" applyFill="1" applyBorder="1" applyAlignment="1">
      <alignment horizontal="right" vertical="center" wrapText="1" shrinkToFit="1"/>
    </xf>
    <xf numFmtId="173" fontId="36" fillId="3" borderId="16" xfId="2" applyNumberFormat="1" applyFont="1" applyFill="1" applyBorder="1" applyAlignment="1">
      <alignment horizontal="center" vertical="center" wrapText="1" shrinkToFit="1"/>
    </xf>
    <xf numFmtId="0" fontId="42" fillId="3" borderId="17" xfId="4" applyFont="1" applyFill="1" applyBorder="1" applyAlignment="1">
      <alignment wrapText="1"/>
    </xf>
    <xf numFmtId="3" fontId="48" fillId="9" borderId="17" xfId="0" applyNumberFormat="1" applyFont="1" applyFill="1" applyBorder="1" applyAlignment="1">
      <alignment horizontal="center"/>
    </xf>
    <xf numFmtId="3" fontId="48" fillId="9" borderId="16" xfId="0" applyNumberFormat="1" applyFont="1" applyFill="1" applyBorder="1" applyAlignment="1">
      <alignment horizontal="center"/>
    </xf>
    <xf numFmtId="173" fontId="39" fillId="0" borderId="33" xfId="11" applyNumberFormat="1" applyFont="1" applyBorder="1" applyAlignment="1">
      <alignment horizontal="center"/>
    </xf>
    <xf numFmtId="173" fontId="47" fillId="3" borderId="17" xfId="4" applyNumberFormat="1" applyFont="1" applyFill="1" applyBorder="1" applyAlignment="1">
      <alignment horizontal="right" vertical="center" wrapText="1" shrinkToFit="1"/>
    </xf>
    <xf numFmtId="173" fontId="39" fillId="0" borderId="16" xfId="11" applyNumberFormat="1" applyFont="1" applyBorder="1" applyAlignment="1">
      <alignment horizontal="center"/>
    </xf>
    <xf numFmtId="0" fontId="16" fillId="3" borderId="17" xfId="0" applyFont="1" applyFill="1" applyBorder="1" applyAlignment="1">
      <alignment vertical="center"/>
    </xf>
    <xf numFmtId="171" fontId="86" fillId="2" borderId="0" xfId="4" applyNumberFormat="1" applyFont="1" applyFill="1" applyAlignment="1">
      <alignment vertical="center" wrapText="1" shrinkToFit="1"/>
    </xf>
    <xf numFmtId="0" fontId="51" fillId="2" borderId="22" xfId="4" applyFont="1" applyFill="1" applyBorder="1" applyAlignment="1">
      <alignment horizontal="left" vertical="center" wrapText="1" indent="2"/>
    </xf>
    <xf numFmtId="0" fontId="89" fillId="3" borderId="16" xfId="4" applyFont="1" applyFill="1" applyBorder="1" applyAlignment="1">
      <alignment wrapText="1"/>
    </xf>
    <xf numFmtId="9" fontId="89" fillId="3" borderId="16" xfId="2" applyFont="1" applyFill="1" applyBorder="1" applyAlignment="1">
      <alignment horizontal="center" wrapText="1"/>
    </xf>
    <xf numFmtId="167" fontId="89" fillId="3" borderId="16" xfId="2" applyNumberFormat="1" applyFont="1" applyFill="1" applyBorder="1" applyAlignment="1">
      <alignment horizontal="center" wrapText="1"/>
    </xf>
    <xf numFmtId="166" fontId="87" fillId="3" borderId="18" xfId="1" applyNumberFormat="1" applyFont="1" applyFill="1" applyBorder="1" applyAlignment="1">
      <alignment horizontal="center" vertical="center" wrapText="1" shrinkToFit="1"/>
    </xf>
    <xf numFmtId="0" fontId="91" fillId="3" borderId="0" xfId="0" applyFont="1" applyFill="1" applyAlignment="1">
      <alignment vertical="center"/>
    </xf>
    <xf numFmtId="166" fontId="87" fillId="0" borderId="0" xfId="1" applyNumberFormat="1" applyFont="1" applyFill="1" applyBorder="1" applyAlignment="1">
      <alignment horizontal="center" vertical="center" wrapText="1" shrinkToFit="1"/>
    </xf>
    <xf numFmtId="166" fontId="87" fillId="0" borderId="8" xfId="1"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6" fontId="87" fillId="3" borderId="35" xfId="1" applyNumberFormat="1" applyFont="1" applyFill="1" applyBorder="1" applyAlignment="1">
      <alignment horizontal="center" vertical="center" wrapText="1" shrinkToFit="1"/>
    </xf>
    <xf numFmtId="166" fontId="87" fillId="3" borderId="20" xfId="1" applyNumberFormat="1" applyFont="1" applyFill="1" applyBorder="1" applyAlignment="1">
      <alignment horizontal="center" vertical="center" wrapText="1" shrinkToFit="1"/>
    </xf>
    <xf numFmtId="165" fontId="10" fillId="2" borderId="0" xfId="0" applyNumberFormat="1" applyFont="1" applyFill="1" applyAlignment="1">
      <alignment horizontal="centerContinuous" vertical="center" wrapText="1" shrinkToFit="1"/>
    </xf>
    <xf numFmtId="166" fontId="10" fillId="2" borderId="0" xfId="1" applyNumberFormat="1" applyFont="1" applyFill="1" applyBorder="1" applyAlignment="1">
      <alignment horizontal="centerContinuous" vertical="center" wrapText="1" shrinkToFit="1"/>
    </xf>
    <xf numFmtId="166" fontId="122" fillId="2" borderId="0" xfId="1" applyNumberFormat="1" applyFont="1" applyFill="1" applyBorder="1" applyAlignment="1">
      <alignment vertical="center" wrapText="1" shrinkToFit="1"/>
    </xf>
    <xf numFmtId="0" fontId="122" fillId="2" borderId="0" xfId="0" applyFont="1" applyFill="1" applyAlignment="1">
      <alignment vertical="center" wrapText="1" shrinkToFit="1"/>
    </xf>
    <xf numFmtId="166" fontId="122" fillId="2" borderId="0" xfId="1" applyNumberFormat="1" applyFont="1" applyFill="1" applyAlignment="1">
      <alignment vertical="center" wrapText="1" shrinkToFit="1"/>
    </xf>
    <xf numFmtId="166" fontId="9" fillId="2" borderId="0" xfId="1" applyNumberFormat="1" applyFont="1" applyFill="1" applyAlignment="1">
      <alignment vertical="center"/>
    </xf>
    <xf numFmtId="0" fontId="115" fillId="3" borderId="0" xfId="0" applyFont="1" applyFill="1" applyAlignment="1">
      <alignment wrapText="1" shrinkToFit="1"/>
    </xf>
    <xf numFmtId="165" fontId="54" fillId="3" borderId="35" xfId="0" applyNumberFormat="1" applyFont="1" applyFill="1" applyBorder="1" applyAlignment="1">
      <alignment horizontal="right" vertical="center" wrapText="1"/>
    </xf>
    <xf numFmtId="0" fontId="81" fillId="3" borderId="35" xfId="0" applyFont="1" applyFill="1" applyBorder="1" applyAlignment="1">
      <alignment horizontal="right" vertical="center" wrapText="1" shrinkToFit="1"/>
    </xf>
    <xf numFmtId="166" fontId="81" fillId="3" borderId="35" xfId="1" applyNumberFormat="1" applyFont="1" applyFill="1" applyBorder="1" applyAlignment="1">
      <alignment horizontal="right" vertical="center" wrapText="1" shrinkToFit="1"/>
    </xf>
    <xf numFmtId="167" fontId="54" fillId="3" borderId="35" xfId="2" applyNumberFormat="1" applyFont="1" applyFill="1" applyBorder="1" applyAlignment="1">
      <alignment horizontal="right" vertical="center" wrapText="1"/>
    </xf>
    <xf numFmtId="169" fontId="81" fillId="0" borderId="35" xfId="0" applyNumberFormat="1" applyFont="1" applyBorder="1" applyAlignment="1">
      <alignment horizontal="right" vertical="center" wrapText="1" shrinkToFit="1"/>
    </xf>
    <xf numFmtId="0" fontId="32" fillId="0" borderId="0" xfId="0" applyFont="1" applyAlignment="1">
      <alignment vertical="center" wrapText="1"/>
    </xf>
    <xf numFmtId="0" fontId="50" fillId="8" borderId="0" xfId="4" applyFont="1" applyFill="1" applyAlignment="1">
      <alignment horizontal="center" vertical="center" shrinkToFit="1"/>
    </xf>
    <xf numFmtId="0" fontId="22" fillId="8" borderId="0" xfId="4" applyFont="1" applyFill="1" applyAlignment="1">
      <alignment vertical="center" shrinkToFit="1"/>
    </xf>
    <xf numFmtId="0" fontId="22" fillId="8" borderId="7" xfId="4" applyFont="1" applyFill="1" applyBorder="1" applyAlignment="1">
      <alignment vertical="center" shrinkToFit="1"/>
    </xf>
    <xf numFmtId="167" fontId="54" fillId="3" borderId="7" xfId="2" applyNumberFormat="1" applyFont="1" applyFill="1" applyBorder="1" applyAlignment="1">
      <alignment horizontal="right" vertical="center" wrapText="1"/>
    </xf>
    <xf numFmtId="167" fontId="54" fillId="3" borderId="0" xfId="2" applyNumberFormat="1" applyFont="1" applyFill="1" applyBorder="1" applyAlignment="1">
      <alignment horizontal="right" vertical="center" wrapText="1" shrinkToFit="1"/>
    </xf>
    <xf numFmtId="0" fontId="123" fillId="3" borderId="0" xfId="4" applyFont="1" applyFill="1" applyAlignment="1">
      <alignment vertical="center" shrinkToFit="1"/>
    </xf>
    <xf numFmtId="169" fontId="66" fillId="2" borderId="0" xfId="4" applyNumberFormat="1" applyFont="1" applyFill="1" applyAlignment="1">
      <alignment vertical="center"/>
    </xf>
    <xf numFmtId="0" fontId="87" fillId="3" borderId="37" xfId="4" applyFont="1" applyFill="1" applyBorder="1" applyAlignment="1">
      <alignment horizontal="left" wrapText="1" shrinkToFit="1"/>
    </xf>
    <xf numFmtId="165" fontId="51" fillId="3" borderId="7" xfId="1" applyNumberFormat="1" applyFont="1" applyFill="1" applyBorder="1" applyAlignment="1">
      <alignment horizontal="right" wrapText="1" shrinkToFit="1"/>
    </xf>
    <xf numFmtId="9" fontId="51" fillId="3" borderId="37" xfId="11" applyFont="1" applyFill="1" applyBorder="1" applyAlignment="1">
      <alignment horizontal="right" wrapText="1" shrinkToFit="1"/>
    </xf>
    <xf numFmtId="0" fontId="51" fillId="3" borderId="20" xfId="4" applyFont="1" applyFill="1" applyBorder="1" applyAlignment="1">
      <alignment vertical="center" wrapText="1"/>
    </xf>
    <xf numFmtId="0" fontId="51" fillId="3" borderId="20" xfId="4" applyFont="1" applyFill="1" applyBorder="1" applyAlignment="1">
      <alignment vertical="center"/>
    </xf>
    <xf numFmtId="165" fontId="51" fillId="3" borderId="37" xfId="1" applyNumberFormat="1" applyFont="1" applyFill="1" applyBorder="1" applyAlignment="1">
      <alignment horizontal="right" wrapText="1" shrinkToFit="1"/>
    </xf>
    <xf numFmtId="4" fontId="53" fillId="3" borderId="14" xfId="2" applyNumberFormat="1" applyFont="1" applyFill="1" applyBorder="1" applyAlignment="1">
      <alignment horizontal="center" vertical="center" wrapText="1" shrinkToFit="1"/>
    </xf>
    <xf numFmtId="171" fontId="86" fillId="3" borderId="0" xfId="4" applyNumberFormat="1" applyFont="1" applyFill="1" applyAlignment="1">
      <alignment horizontal="center" wrapText="1" shrinkToFit="1"/>
    </xf>
    <xf numFmtId="171" fontId="86" fillId="3" borderId="0" xfId="4" applyNumberFormat="1" applyFont="1" applyFill="1" applyAlignment="1">
      <alignment horizontal="right" wrapText="1" shrinkToFit="1"/>
    </xf>
    <xf numFmtId="0" fontId="87" fillId="2" borderId="0" xfId="0" quotePrefix="1" applyFont="1" applyFill="1" applyAlignment="1">
      <alignment horizontal="center" vertical="center"/>
    </xf>
    <xf numFmtId="164" fontId="36" fillId="0" borderId="0" xfId="1" applyFont="1"/>
    <xf numFmtId="49" fontId="111" fillId="3" borderId="7" xfId="4" applyNumberFormat="1" applyFont="1" applyFill="1" applyBorder="1" applyAlignment="1">
      <alignment horizontal="center" vertical="center" wrapText="1" shrinkToFit="1"/>
    </xf>
    <xf numFmtId="166" fontId="87" fillId="3" borderId="14" xfId="13" applyNumberFormat="1" applyFont="1" applyFill="1" applyBorder="1" applyAlignment="1">
      <alignment horizontal="center" vertical="center" wrapText="1" shrinkToFit="1"/>
    </xf>
    <xf numFmtId="166" fontId="51" fillId="3" borderId="14" xfId="13" applyNumberFormat="1" applyFont="1" applyFill="1" applyBorder="1" applyAlignment="1">
      <alignment horizontal="center" vertical="center" wrapText="1" shrinkToFit="1"/>
    </xf>
    <xf numFmtId="0" fontId="46" fillId="0" borderId="8" xfId="0" applyFont="1" applyBorder="1" applyAlignment="1">
      <alignment horizontal="center" vertical="center"/>
    </xf>
    <xf numFmtId="0" fontId="46" fillId="0" borderId="0" xfId="0" applyFont="1" applyAlignment="1">
      <alignment horizontal="center" vertical="center"/>
    </xf>
    <xf numFmtId="0" fontId="46" fillId="0" borderId="17" xfId="0" applyFont="1" applyBorder="1" applyAlignment="1">
      <alignment horizontal="center" vertical="center"/>
    </xf>
    <xf numFmtId="0" fontId="119" fillId="8" borderId="0" xfId="0" applyFont="1" applyFill="1" applyAlignment="1">
      <alignment horizontal="center" vertical="center"/>
    </xf>
    <xf numFmtId="0" fontId="114" fillId="10" borderId="0" xfId="0" applyFont="1" applyFill="1" applyAlignment="1">
      <alignment horizontal="center" vertical="center" wrapText="1" shrinkToFit="1"/>
    </xf>
    <xf numFmtId="0" fontId="36" fillId="0" borderId="0" xfId="0" applyFont="1" applyAlignment="1">
      <alignment horizontal="center" vertical="center"/>
    </xf>
    <xf numFmtId="0" fontId="22" fillId="8" borderId="0" xfId="4" applyFont="1" applyFill="1" applyAlignment="1">
      <alignment horizontal="center" vertical="center" shrinkToFit="1"/>
    </xf>
    <xf numFmtId="0" fontId="51" fillId="2" borderId="1" xfId="0" quotePrefix="1" applyFont="1" applyFill="1" applyBorder="1" applyAlignment="1">
      <alignment horizontal="center" vertical="center" shrinkToFit="1"/>
    </xf>
    <xf numFmtId="0" fontId="114" fillId="8" borderId="0" xfId="0" applyFont="1" applyFill="1" applyAlignment="1">
      <alignment horizontal="left" vertical="center"/>
    </xf>
    <xf numFmtId="0" fontId="86" fillId="0" borderId="0" xfId="0" applyFont="1" applyAlignment="1">
      <alignment horizontal="center" vertical="center" wrapText="1"/>
    </xf>
    <xf numFmtId="0" fontId="51" fillId="0" borderId="38" xfId="4" applyFont="1" applyBorder="1" applyAlignment="1">
      <alignment horizontal="left" wrapText="1" shrinkToFit="1"/>
    </xf>
    <xf numFmtId="0" fontId="51" fillId="0" borderId="20" xfId="4" applyFont="1" applyBorder="1" applyAlignment="1">
      <alignment horizontal="left" wrapText="1" shrinkToFit="1"/>
    </xf>
    <xf numFmtId="0" fontId="22" fillId="5" borderId="0" xfId="0" applyFont="1" applyFill="1" applyAlignment="1">
      <alignment horizontal="center" vertical="center" wrapText="1" shrinkToFit="1"/>
    </xf>
    <xf numFmtId="0" fontId="21" fillId="5" borderId="0" xfId="0" applyFont="1" applyFill="1" applyAlignment="1">
      <alignment horizontal="center" vertical="center" wrapText="1" shrinkToFit="1"/>
    </xf>
    <xf numFmtId="0" fontId="26" fillId="2" borderId="0" xfId="0" applyFont="1" applyFill="1" applyAlignment="1">
      <alignment horizontal="left" vertical="center" wrapText="1"/>
    </xf>
    <xf numFmtId="0" fontId="33" fillId="0" borderId="2" xfId="0" applyFont="1" applyBorder="1" applyAlignment="1">
      <alignment horizontal="center" vertical="center" wrapText="1"/>
    </xf>
    <xf numFmtId="0" fontId="26" fillId="3" borderId="0" xfId="0" applyFont="1" applyFill="1" applyAlignment="1">
      <alignment horizontal="left" vertical="center" wrapText="1"/>
    </xf>
    <xf numFmtId="0" fontId="21" fillId="6" borderId="0" xfId="0" applyFont="1" applyFill="1" applyAlignment="1">
      <alignment horizontal="center" vertical="center" wrapText="1" shrinkToFit="1"/>
    </xf>
    <xf numFmtId="0" fontId="28" fillId="2" borderId="0" xfId="0" applyFont="1" applyFill="1" applyAlignment="1">
      <alignment horizontal="left" vertical="center" wrapText="1"/>
    </xf>
    <xf numFmtId="0" fontId="27" fillId="2" borderId="0" xfId="0" applyFont="1" applyFill="1" applyAlignment="1">
      <alignment horizontal="left" vertical="center" wrapText="1"/>
    </xf>
    <xf numFmtId="0" fontId="25" fillId="2" borderId="0" xfId="4" applyFont="1" applyFill="1" applyAlignment="1">
      <alignment horizontal="left" vertical="center" wrapText="1" shrinkToFit="1"/>
    </xf>
    <xf numFmtId="0" fontId="28" fillId="3" borderId="0" xfId="0" applyFont="1" applyFill="1" applyAlignment="1">
      <alignment horizontal="left" vertical="center" wrapText="1"/>
    </xf>
    <xf numFmtId="0" fontId="116" fillId="8" borderId="0" xfId="0" applyFont="1" applyFill="1" applyAlignment="1">
      <alignment horizontal="center" wrapText="1" shrinkToFit="1"/>
    </xf>
    <xf numFmtId="0" fontId="32" fillId="0" borderId="2" xfId="0" applyFont="1" applyBorder="1" applyAlignment="1">
      <alignment horizontal="center" vertical="center" wrapText="1"/>
    </xf>
    <xf numFmtId="0" fontId="115" fillId="10" borderId="0" xfId="0" applyFont="1" applyFill="1" applyAlignment="1">
      <alignment horizontal="center" vertical="center" wrapText="1" shrinkToFit="1"/>
    </xf>
    <xf numFmtId="0" fontId="115" fillId="10" borderId="0" xfId="0" applyFont="1" applyFill="1" applyAlignment="1">
      <alignment horizontal="center" wrapText="1" shrinkToFit="1"/>
    </xf>
    <xf numFmtId="0" fontId="115" fillId="10" borderId="36" xfId="0" applyFont="1" applyFill="1" applyBorder="1" applyAlignment="1">
      <alignment horizontal="center" vertical="center" wrapText="1" shrinkToFit="1"/>
    </xf>
    <xf numFmtId="0" fontId="75" fillId="0" borderId="0" xfId="0" applyFont="1" applyAlignment="1">
      <alignment horizontal="left" wrapText="1"/>
    </xf>
    <xf numFmtId="0" fontId="116" fillId="10" borderId="0" xfId="0" applyFont="1" applyFill="1" applyAlignment="1">
      <alignment horizontal="center" vertical="center" wrapText="1" shrinkToFit="1"/>
    </xf>
    <xf numFmtId="0" fontId="75" fillId="0" borderId="0" xfId="10" applyFont="1" applyAlignment="1">
      <alignment horizontal="left" vertical="center" wrapText="1"/>
    </xf>
    <xf numFmtId="0" fontId="75" fillId="2" borderId="0" xfId="10" applyFont="1" applyFill="1" applyAlignment="1">
      <alignment horizontal="left" vertical="center" wrapText="1"/>
    </xf>
    <xf numFmtId="0" fontId="78" fillId="2" borderId="0" xfId="4" applyFont="1" applyFill="1" applyAlignment="1">
      <alignment horizontal="left" vertical="center" wrapText="1"/>
    </xf>
    <xf numFmtId="171" fontId="37" fillId="2" borderId="0" xfId="4" applyNumberFormat="1" applyFont="1" applyFill="1" applyAlignment="1">
      <alignment horizontal="center" vertical="center" wrapText="1" shrinkToFit="1"/>
    </xf>
    <xf numFmtId="0" fontId="119" fillId="10" borderId="0" xfId="0" applyFont="1" applyFill="1" applyAlignment="1">
      <alignment horizontal="center" vertical="center" wrapText="1" shrinkToFit="1"/>
    </xf>
    <xf numFmtId="171" fontId="37" fillId="2" borderId="8" xfId="4" applyNumberFormat="1" applyFont="1" applyFill="1" applyBorder="1" applyAlignment="1">
      <alignment horizontal="center" vertical="center" wrapText="1" shrinkToFit="1"/>
    </xf>
    <xf numFmtId="0" fontId="115" fillId="8" borderId="0" xfId="4" applyFont="1" applyFill="1" applyAlignment="1">
      <alignment horizontal="left" vertical="center" shrinkToFit="1"/>
    </xf>
    <xf numFmtId="0" fontId="119" fillId="8" borderId="7" xfId="4" applyFont="1" applyFill="1" applyBorder="1" applyAlignment="1">
      <alignment horizontal="left" vertical="center" shrinkToFit="1"/>
    </xf>
    <xf numFmtId="0" fontId="119" fillId="8" borderId="0" xfId="4" applyFont="1" applyFill="1" applyAlignment="1">
      <alignment horizontal="left" vertical="center" shrinkToFit="1"/>
    </xf>
    <xf numFmtId="166" fontId="87" fillId="0" borderId="15" xfId="1" applyNumberFormat="1" applyFont="1" applyFill="1" applyBorder="1" applyAlignment="1">
      <alignment horizontal="center" vertical="center" wrapText="1" shrinkToFit="1"/>
    </xf>
    <xf numFmtId="166" fontId="87" fillId="0" borderId="0" xfId="1" applyNumberFormat="1" applyFont="1" applyFill="1" applyBorder="1" applyAlignment="1">
      <alignment horizontal="center" vertical="center" wrapText="1" shrinkToFit="1"/>
    </xf>
    <xf numFmtId="166" fontId="87" fillId="0" borderId="35" xfId="1" applyNumberFormat="1" applyFont="1" applyFill="1" applyBorder="1" applyAlignment="1">
      <alignment horizontal="center" vertical="center" wrapText="1" shrinkToFit="1"/>
    </xf>
    <xf numFmtId="0" fontId="100" fillId="3" borderId="8" xfId="4" applyFont="1" applyFill="1" applyBorder="1" applyAlignment="1">
      <alignment horizontal="center" vertical="center" wrapText="1" shrinkToFit="1"/>
    </xf>
    <xf numFmtId="166" fontId="87" fillId="0" borderId="20" xfId="1" applyNumberFormat="1" applyFont="1" applyFill="1" applyBorder="1" applyAlignment="1">
      <alignment horizontal="center" vertical="center" wrapText="1" shrinkToFit="1"/>
    </xf>
    <xf numFmtId="166" fontId="87" fillId="3" borderId="20" xfId="13" applyNumberFormat="1" applyFont="1" applyFill="1" applyBorder="1" applyAlignment="1">
      <alignment horizontal="center" vertical="center" wrapText="1" shrinkToFit="1"/>
    </xf>
    <xf numFmtId="166" fontId="87" fillId="0" borderId="8" xfId="1" applyNumberFormat="1" applyFont="1" applyFill="1" applyBorder="1" applyAlignment="1">
      <alignment horizontal="center" vertical="center" wrapText="1" shrinkToFit="1"/>
    </xf>
    <xf numFmtId="166" fontId="87" fillId="0" borderId="12" xfId="1" applyNumberFormat="1" applyFont="1" applyFill="1" applyBorder="1" applyAlignment="1">
      <alignment horizontal="center" vertical="center" wrapText="1" shrinkToFit="1"/>
    </xf>
    <xf numFmtId="166" fontId="66" fillId="0" borderId="0" xfId="1" applyNumberFormat="1" applyFont="1" applyFill="1" applyBorder="1" applyAlignment="1">
      <alignment horizontal="center" vertical="center" wrapText="1" shrinkToFit="1"/>
    </xf>
    <xf numFmtId="166" fontId="66" fillId="0" borderId="34" xfId="1" applyNumberFormat="1" applyFont="1" applyFill="1" applyBorder="1" applyAlignment="1">
      <alignment horizontal="center" vertical="center" wrapText="1" shrinkToFit="1"/>
    </xf>
    <xf numFmtId="171" fontId="86" fillId="2" borderId="0" xfId="4" applyNumberFormat="1" applyFont="1" applyFill="1" applyAlignment="1">
      <alignment horizontal="center" vertical="center" wrapText="1" shrinkToFit="1"/>
    </xf>
    <xf numFmtId="0" fontId="114" fillId="8" borderId="0" xfId="4" applyFont="1" applyFill="1" applyAlignment="1">
      <alignment horizontal="left" vertical="center" shrinkToFit="1"/>
    </xf>
    <xf numFmtId="171" fontId="86" fillId="2" borderId="7" xfId="4" applyNumberFormat="1" applyFont="1" applyFill="1" applyBorder="1" applyAlignment="1">
      <alignment horizontal="center" vertical="center" wrapText="1" shrinkToFit="1"/>
    </xf>
    <xf numFmtId="166" fontId="87" fillId="0" borderId="32" xfId="1" applyNumberFormat="1" applyFont="1" applyFill="1" applyBorder="1" applyAlignment="1">
      <alignment horizontal="center" vertical="center" wrapText="1" shrinkToFit="1"/>
    </xf>
    <xf numFmtId="164" fontId="67" fillId="3" borderId="7" xfId="1" applyFont="1" applyFill="1" applyBorder="1" applyAlignment="1">
      <alignment horizontal="center" vertical="center" wrapText="1" shrinkToFit="1"/>
    </xf>
    <xf numFmtId="166" fontId="66" fillId="7" borderId="0" xfId="1" applyNumberFormat="1" applyFont="1" applyFill="1" applyBorder="1" applyAlignment="1">
      <alignment horizontal="center" vertical="center" wrapText="1" shrinkToFit="1"/>
    </xf>
    <xf numFmtId="171" fontId="70" fillId="2" borderId="9" xfId="4" applyNumberFormat="1" applyFont="1" applyFill="1" applyBorder="1" applyAlignment="1">
      <alignment horizontal="center" vertical="center" wrapText="1" shrinkToFit="1"/>
    </xf>
    <xf numFmtId="0" fontId="72" fillId="3" borderId="10" xfId="4" applyFont="1" applyFill="1" applyBorder="1" applyAlignment="1">
      <alignment horizontal="center" vertical="center" wrapText="1" shrinkToFit="1"/>
    </xf>
    <xf numFmtId="0" fontId="64" fillId="5" borderId="0" xfId="0" applyFont="1" applyFill="1" applyAlignment="1">
      <alignment horizontal="center" vertical="center" wrapText="1" shrinkToFit="1"/>
    </xf>
    <xf numFmtId="0" fontId="69" fillId="8" borderId="7" xfId="4" applyFont="1" applyFill="1" applyBorder="1" applyAlignment="1">
      <alignment horizontal="left" vertical="center" shrinkToFit="1"/>
    </xf>
  </cellXfs>
  <cellStyles count="14">
    <cellStyle name="Comma 2" xfId="7" xr:uid="{00000000-0005-0000-0000-000000000000}"/>
    <cellStyle name="Comma_IV-trim  2002" xfId="5" xr:uid="{00000000-0005-0000-0000-000001000000}"/>
    <cellStyle name="Millares" xfId="1" builtinId="3"/>
    <cellStyle name="Millares 10 2" xfId="12" xr:uid="{30922FBD-B4EA-4E57-BC26-21FC8C74CC3D}"/>
    <cellStyle name="Millares 2" xfId="13" xr:uid="{5486D691-EEBF-4263-92F4-A6E438A12228}"/>
    <cellStyle name="Normal" xfId="0" builtinId="0"/>
    <cellStyle name="Normal 2" xfId="4" xr:uid="{00000000-0005-0000-0000-000004000000}"/>
    <cellStyle name="Normal 3" xfId="6" xr:uid="{00000000-0005-0000-0000-000005000000}"/>
    <cellStyle name="Normal_IS Mexico y CA" xfId="9" xr:uid="{00000000-0005-0000-0000-000006000000}"/>
    <cellStyle name="Normal_IV-trim  2002" xfId="3" xr:uid="{00000000-0005-0000-0000-000007000000}"/>
    <cellStyle name="Normal_Sudamérica" xfId="10" xr:uid="{00000000-0005-0000-0000-000008000000}"/>
    <cellStyle name="Percent 2" xfId="8" xr:uid="{00000000-0005-0000-0000-000009000000}"/>
    <cellStyle name="Porcentaje" xfId="2" builtinId="5"/>
    <cellStyle name="Porcentaje 2" xfId="11" xr:uid="{00000000-0005-0000-0000-00000B000000}"/>
  </cellStyles>
  <dxfs count="0"/>
  <tableStyles count="0" defaultTableStyle="TableStyleMedium9" defaultPivotStyle="PivotStyleLight16"/>
  <colors>
    <mruColors>
      <color rgb="FFC00000"/>
      <color rgb="FF404040"/>
      <color rgb="FF7F7F7F"/>
      <color rgb="FFE8E9EC"/>
      <color rgb="FF393943"/>
      <color rgb="FF850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77689408690416E-2"/>
          <c:y val="0.33663429855134341"/>
          <c:w val="0.94444444444444442"/>
          <c:h val="0.5087843814043792"/>
        </c:manualLayout>
      </c:layout>
      <c:barChart>
        <c:barDir val="col"/>
        <c:grouping val="clustered"/>
        <c:varyColors val="0"/>
        <c:ser>
          <c:idx val="0"/>
          <c:order val="0"/>
          <c:spPr>
            <a:solidFill>
              <a:srgbClr val="404040"/>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'Consolidated Balance'!$D$48:$H$48</c:f>
              <c:strCache>
                <c:ptCount val="5"/>
                <c:pt idx="0">
                  <c:v>2024</c:v>
                </c:pt>
                <c:pt idx="1">
                  <c:v>2025</c:v>
                </c:pt>
                <c:pt idx="2">
                  <c:v>2026</c:v>
                </c:pt>
                <c:pt idx="3">
                  <c:v>2027</c:v>
                </c:pt>
                <c:pt idx="4">
                  <c:v>2028+</c:v>
                </c:pt>
              </c:strCache>
            </c:strRef>
          </c:cat>
          <c:val>
            <c:numRef>
              <c:f>'Consolidated Balance'!$D$49:$H$49</c:f>
              <c:numCache>
                <c:formatCode>0.0%</c:formatCode>
                <c:ptCount val="5"/>
                <c:pt idx="0">
                  <c:v>0</c:v>
                </c:pt>
                <c:pt idx="1">
                  <c:v>4.3810950247325578E-2</c:v>
                </c:pt>
                <c:pt idx="2">
                  <c:v>3.8981375540933089E-2</c:v>
                </c:pt>
                <c:pt idx="3">
                  <c:v>0.11256857079243976</c:v>
                </c:pt>
                <c:pt idx="4">
                  <c:v>0.80463910341930167</c:v>
                </c:pt>
              </c:numCache>
            </c:numRef>
          </c:val>
          <c:extLst>
            <c:ext xmlns:c16="http://schemas.microsoft.com/office/drawing/2014/chart" uri="{C3380CC4-5D6E-409C-BE32-E72D297353CC}">
              <c16:uniqueId val="{00000000-7A63-451E-99D5-84B5537E16BD}"/>
            </c:ext>
          </c:extLst>
        </c:ser>
        <c:dLbls>
          <c:dLblPos val="outEnd"/>
          <c:showLegendKey val="0"/>
          <c:showVal val="1"/>
          <c:showCatName val="0"/>
          <c:showSerName val="0"/>
          <c:showPercent val="0"/>
          <c:showBubbleSize val="0"/>
        </c:dLbls>
        <c:gapWidth val="219"/>
        <c:overlap val="-27"/>
        <c:axId val="453861472"/>
        <c:axId val="453863440"/>
      </c:barChart>
      <c:catAx>
        <c:axId val="45386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s-MX"/>
          </a:p>
        </c:txPr>
        <c:crossAx val="453863440"/>
        <c:crosses val="autoZero"/>
        <c:auto val="1"/>
        <c:lblAlgn val="ctr"/>
        <c:lblOffset val="100"/>
        <c:noMultiLvlLbl val="0"/>
      </c:catAx>
      <c:valAx>
        <c:axId val="453863440"/>
        <c:scaling>
          <c:orientation val="minMax"/>
        </c:scaling>
        <c:delete val="1"/>
        <c:axPos val="l"/>
        <c:numFmt formatCode="0.0%" sourceLinked="1"/>
        <c:majorTickMark val="none"/>
        <c:minorTickMark val="none"/>
        <c:tickLblPos val="nextTo"/>
        <c:crossAx val="453861472"/>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latin typeface="Bahnschrift Light" panose="020B0502040204020203" pitchFamily="34" charset="0"/>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vOLUME (1)</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8F2-4848-BEC4-D6A58E545C5A}"/>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C8F2-4848-BEC4-D6A58E545C5A}"/>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C8F2-4848-BEC4-D6A58E545C5A}"/>
              </c:ext>
            </c:extLst>
          </c:dPt>
          <c:dPt>
            <c:idx val="3"/>
            <c:bubble3D val="0"/>
            <c:spPr>
              <a:solidFill>
                <a:schemeClr val="accent2">
                  <a:shade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C8F2-4848-BEC4-D6A58E545C5A}"/>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C8F2-4848-BEC4-D6A58E545C5A}"/>
              </c:ext>
            </c:extLst>
          </c:dPt>
          <c:dPt>
            <c:idx val="5"/>
            <c:bubble3D val="0"/>
            <c:spPr>
              <a:solidFill>
                <a:schemeClr val="accent2">
                  <a:shade val="4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C8F2-4848-BEC4-D6A58E545C5A}"/>
              </c:ext>
            </c:extLst>
          </c:dPt>
          <c:dPt>
            <c:idx val="6"/>
            <c:bubble3D val="0"/>
            <c:spPr>
              <a:solidFill>
                <a:schemeClr val="accent2">
                  <a:shade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C-7EF5-4641-B2B1-46D2561A9E7A}"/>
              </c:ext>
            </c:extLst>
          </c:dPt>
          <c:dPt>
            <c:idx val="7"/>
            <c:bubble3D val="0"/>
            <c:spPr>
              <a:solidFill>
                <a:schemeClr val="accent2">
                  <a:shade val="5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7EF5-4641-B2B1-46D2561A9E7A}"/>
              </c:ext>
            </c:extLst>
          </c:dPt>
          <c:dPt>
            <c:idx val="8"/>
            <c:bubble3D val="0"/>
            <c:spPr>
              <a:solidFill>
                <a:schemeClr val="accent2">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E-7EF5-4641-B2B1-46D2561A9E7A}"/>
              </c:ext>
            </c:extLst>
          </c:dPt>
          <c:dPt>
            <c:idx val="9"/>
            <c:bubble3D val="0"/>
            <c:spPr>
              <a:solidFill>
                <a:schemeClr val="accent2">
                  <a:shade val="5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7EF5-4641-B2B1-46D2561A9E7A}"/>
              </c:ext>
            </c:extLst>
          </c:dPt>
          <c:dPt>
            <c:idx val="10"/>
            <c:bubble3D val="0"/>
            <c:spPr>
              <a:solidFill>
                <a:schemeClr val="accent2">
                  <a:shade val="5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0-7EF5-4641-B2B1-46D2561A9E7A}"/>
              </c:ext>
            </c:extLst>
          </c:dPt>
          <c:dPt>
            <c:idx val="11"/>
            <c:bubble3D val="0"/>
            <c:spPr>
              <a:solidFill>
                <a:schemeClr val="accent2">
                  <a:shade val="6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7EF5-4641-B2B1-46D2561A9E7A}"/>
              </c:ext>
            </c:extLst>
          </c:dPt>
          <c:dPt>
            <c:idx val="12"/>
            <c:bubble3D val="0"/>
            <c:spPr>
              <a:solidFill>
                <a:schemeClr val="accent2">
                  <a:shade val="6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2-7EF5-4641-B2B1-46D2561A9E7A}"/>
              </c:ext>
            </c:extLst>
          </c:dPt>
          <c:dPt>
            <c:idx val="13"/>
            <c:bubble3D val="0"/>
            <c:spPr>
              <a:solidFill>
                <a:schemeClr val="accent2">
                  <a:shade val="6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7EF5-4641-B2B1-46D2561A9E7A}"/>
              </c:ext>
            </c:extLst>
          </c:dPt>
          <c:dPt>
            <c:idx val="14"/>
            <c:bubble3D val="0"/>
            <c:spPr>
              <a:solidFill>
                <a:schemeClr val="accent2">
                  <a:shade val="6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4-7EF5-4641-B2B1-46D2561A9E7A}"/>
              </c:ext>
            </c:extLst>
          </c:dPt>
          <c:dPt>
            <c:idx val="15"/>
            <c:bubble3D val="0"/>
            <c:spPr>
              <a:solidFill>
                <a:schemeClr val="accent2">
                  <a:shade val="7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5-7EF5-4641-B2B1-46D2561A9E7A}"/>
              </c:ext>
            </c:extLst>
          </c:dPt>
          <c:dPt>
            <c:idx val="16"/>
            <c:bubble3D val="0"/>
            <c:spPr>
              <a:solidFill>
                <a:schemeClr val="accent2">
                  <a:shade val="7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6-7EF5-4641-B2B1-46D2561A9E7A}"/>
              </c:ext>
            </c:extLst>
          </c:dPt>
          <c:dPt>
            <c:idx val="17"/>
            <c:bubble3D val="0"/>
            <c:spPr>
              <a:solidFill>
                <a:schemeClr val="accent2">
                  <a:shade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7-7EF5-4641-B2B1-46D2561A9E7A}"/>
              </c:ext>
            </c:extLst>
          </c:dPt>
          <c:dPt>
            <c:idx val="18"/>
            <c:bubble3D val="0"/>
            <c:spPr>
              <a:solidFill>
                <a:schemeClr val="accent2">
                  <a:shade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8-7EF5-4641-B2B1-46D2561A9E7A}"/>
              </c:ext>
            </c:extLst>
          </c:dPt>
          <c:dPt>
            <c:idx val="19"/>
            <c:bubble3D val="0"/>
            <c:spPr>
              <a:solidFill>
                <a:schemeClr val="accent2">
                  <a:shade val="8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9-7EF5-4641-B2B1-46D2561A9E7A}"/>
              </c:ext>
            </c:extLst>
          </c:dPt>
          <c:dPt>
            <c:idx val="20"/>
            <c:bubble3D val="0"/>
            <c:spPr>
              <a:solidFill>
                <a:schemeClr val="accent2">
                  <a:shade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A-7EF5-4641-B2B1-46D2561A9E7A}"/>
              </c:ext>
            </c:extLst>
          </c:dPt>
          <c:dPt>
            <c:idx val="21"/>
            <c:bubble3D val="0"/>
            <c:spPr>
              <a:solidFill>
                <a:schemeClr val="accent2">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B-7EF5-4641-B2B1-46D2561A9E7A}"/>
              </c:ext>
            </c:extLst>
          </c:dPt>
          <c:dPt>
            <c:idx val="2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C-7EF5-4641-B2B1-46D2561A9E7A}"/>
              </c:ext>
            </c:extLst>
          </c:dPt>
          <c:dPt>
            <c:idx val="23"/>
            <c:bubble3D val="0"/>
            <c:spPr>
              <a:solidFill>
                <a:schemeClr val="accent2">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D-7EF5-4641-B2B1-46D2561A9E7A}"/>
              </c:ext>
            </c:extLst>
          </c:dPt>
          <c:dPt>
            <c:idx val="24"/>
            <c:bubble3D val="0"/>
            <c:spPr>
              <a:solidFill>
                <a:schemeClr val="accent2">
                  <a:shade val="9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E-7EF5-4641-B2B1-46D2561A9E7A}"/>
              </c:ext>
            </c:extLst>
          </c:dPt>
          <c:dPt>
            <c:idx val="25"/>
            <c:bubble3D val="0"/>
            <c:spPr>
              <a:solidFill>
                <a:schemeClr val="accent2">
                  <a:shade val="9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F-7EF5-4641-B2B1-46D2561A9E7A}"/>
              </c:ext>
            </c:extLst>
          </c:dPt>
          <c:dPt>
            <c:idx val="26"/>
            <c:bubble3D val="0"/>
            <c:spPr>
              <a:solidFill>
                <a:schemeClr val="accent2">
                  <a:tint val="9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0-7EF5-4641-B2B1-46D2561A9E7A}"/>
              </c:ext>
            </c:extLst>
          </c:dPt>
          <c:dPt>
            <c:idx val="27"/>
            <c:bubble3D val="0"/>
            <c:spPr>
              <a:solidFill>
                <a:schemeClr val="accent2">
                  <a:tint val="9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1-7EF5-4641-B2B1-46D2561A9E7A}"/>
              </c:ext>
            </c:extLst>
          </c:dPt>
          <c:dPt>
            <c:idx val="28"/>
            <c:bubble3D val="0"/>
            <c:spPr>
              <a:solidFill>
                <a:schemeClr val="accent2">
                  <a:tint val="9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2-7EF5-4641-B2B1-46D2561A9E7A}"/>
              </c:ext>
            </c:extLst>
          </c:dPt>
          <c:dPt>
            <c:idx val="29"/>
            <c:bubble3D val="0"/>
            <c:spPr>
              <a:solidFill>
                <a:schemeClr val="accent2">
                  <a:tint val="9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3-7EF5-4641-B2B1-46D2561A9E7A}"/>
              </c:ext>
            </c:extLst>
          </c:dPt>
          <c:dPt>
            <c:idx val="30"/>
            <c:bubble3D val="0"/>
            <c:spPr>
              <a:solidFill>
                <a:schemeClr val="accent2">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4-7EF5-4641-B2B1-46D2561A9E7A}"/>
              </c:ext>
            </c:extLst>
          </c:dPt>
          <c:dPt>
            <c:idx val="31"/>
            <c:bubble3D val="0"/>
            <c:spPr>
              <a:solidFill>
                <a:schemeClr val="accent2">
                  <a:tint val="8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5-7EF5-4641-B2B1-46D2561A9E7A}"/>
              </c:ext>
            </c:extLst>
          </c:dPt>
          <c:dPt>
            <c:idx val="32"/>
            <c:bubble3D val="0"/>
            <c:spPr>
              <a:solidFill>
                <a:schemeClr val="accent2">
                  <a:tint val="8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6-7EF5-4641-B2B1-46D2561A9E7A}"/>
              </c:ext>
            </c:extLst>
          </c:dPt>
          <c:dPt>
            <c:idx val="33"/>
            <c:bubble3D val="0"/>
            <c:spPr>
              <a:solidFill>
                <a:schemeClr val="accent2">
                  <a:tint val="8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7-7EF5-4641-B2B1-46D2561A9E7A}"/>
              </c:ext>
            </c:extLst>
          </c:dPt>
          <c:dPt>
            <c:idx val="34"/>
            <c:bubble3D val="0"/>
            <c:spPr>
              <a:solidFill>
                <a:schemeClr val="accent2">
                  <a:tint val="7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8-7EF5-4641-B2B1-46D2561A9E7A}"/>
              </c:ext>
            </c:extLst>
          </c:dPt>
          <c:dPt>
            <c:idx val="35"/>
            <c:bubble3D val="0"/>
            <c:spPr>
              <a:solidFill>
                <a:schemeClr val="accent2">
                  <a:tint val="7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9-7EF5-4641-B2B1-46D2561A9E7A}"/>
              </c:ext>
            </c:extLst>
          </c:dPt>
          <c:dPt>
            <c:idx val="36"/>
            <c:bubble3D val="0"/>
            <c:spPr>
              <a:solidFill>
                <a:schemeClr val="accent2">
                  <a:tint val="7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A-7EF5-4641-B2B1-46D2561A9E7A}"/>
              </c:ext>
            </c:extLst>
          </c:dPt>
          <c:dPt>
            <c:idx val="37"/>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B-7EF5-4641-B2B1-46D2561A9E7A}"/>
              </c:ext>
            </c:extLst>
          </c:dPt>
          <c:dPt>
            <c:idx val="38"/>
            <c:bubble3D val="0"/>
            <c:spPr>
              <a:solidFill>
                <a:schemeClr val="accent2">
                  <a:tint val="6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C-7EF5-4641-B2B1-46D2561A9E7A}"/>
              </c:ext>
            </c:extLst>
          </c:dPt>
          <c:dPt>
            <c:idx val="39"/>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D-7EF5-4641-B2B1-46D2561A9E7A}"/>
              </c:ext>
            </c:extLst>
          </c:dPt>
          <c:dPt>
            <c:idx val="40"/>
            <c:bubble3D val="0"/>
            <c:spPr>
              <a:solidFill>
                <a:schemeClr val="accent2">
                  <a:tint val="6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E-7EF5-4641-B2B1-46D2561A9E7A}"/>
              </c:ext>
            </c:extLst>
          </c:dPt>
          <c:dPt>
            <c:idx val="41"/>
            <c:bubble3D val="0"/>
            <c:spPr>
              <a:solidFill>
                <a:schemeClr val="accent2">
                  <a:tint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F-7EF5-4641-B2B1-46D2561A9E7A}"/>
              </c:ext>
            </c:extLst>
          </c:dPt>
          <c:dPt>
            <c:idx val="42"/>
            <c:bubble3D val="0"/>
            <c:spPr>
              <a:solidFill>
                <a:schemeClr val="accent2">
                  <a:tint val="5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0-7EF5-4641-B2B1-46D2561A9E7A}"/>
              </c:ext>
            </c:extLst>
          </c:dPt>
          <c:dPt>
            <c:idx val="43"/>
            <c:bubble3D val="0"/>
            <c:spPr>
              <a:solidFill>
                <a:schemeClr val="accent2">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1-7EF5-4641-B2B1-46D2561A9E7A}"/>
              </c:ext>
            </c:extLst>
          </c:dPt>
          <c:dPt>
            <c:idx val="44"/>
            <c:bubble3D val="0"/>
            <c:spPr>
              <a:solidFill>
                <a:schemeClr val="accent2">
                  <a:tint val="5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2-7EF5-4641-B2B1-46D2561A9E7A}"/>
              </c:ext>
            </c:extLst>
          </c:dPt>
          <c:dPt>
            <c:idx val="45"/>
            <c:bubble3D val="0"/>
            <c:spPr>
              <a:solidFill>
                <a:schemeClr val="accent2">
                  <a:tint val="4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3-7EF5-4641-B2B1-46D2561A9E7A}"/>
              </c:ext>
            </c:extLst>
          </c:dPt>
          <c:dPt>
            <c:idx val="46"/>
            <c:bubble3D val="0"/>
            <c:spPr>
              <a:solidFill>
                <a:schemeClr val="accent2">
                  <a:tint val="4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4-7EF5-4641-B2B1-46D2561A9E7A}"/>
              </c:ext>
            </c:extLst>
          </c:dPt>
          <c:dPt>
            <c:idx val="47"/>
            <c:bubble3D val="0"/>
            <c:spPr>
              <a:solidFill>
                <a:schemeClr val="accent2">
                  <a:tint val="4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5-7EF5-4641-B2B1-46D2561A9E7A}"/>
              </c:ext>
            </c:extLst>
          </c:dPt>
          <c:dPt>
            <c:idx val="48"/>
            <c:bubble3D val="0"/>
            <c:spPr>
              <a:solidFill>
                <a:schemeClr val="accent2">
                  <a:tint val="4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6-7EF5-4641-B2B1-46D2561A9E7A}"/>
              </c:ext>
            </c:extLst>
          </c:dPt>
          <c:dPt>
            <c:idx val="49"/>
            <c:bubble3D val="0"/>
            <c:spPr>
              <a:solidFill>
                <a:schemeClr val="accent2">
                  <a:tint val="3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7-7EF5-4641-B2B1-46D2561A9E7A}"/>
              </c:ext>
            </c:extLst>
          </c:dPt>
          <c:dPt>
            <c:idx val="50"/>
            <c:bubble3D val="0"/>
            <c:spPr>
              <a:solidFill>
                <a:schemeClr val="accent2">
                  <a:tint val="3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8-7EF5-4641-B2B1-46D2561A9E7A}"/>
              </c:ext>
            </c:extLst>
          </c:dPt>
          <c:dPt>
            <c:idx val="51"/>
            <c:bubble3D val="0"/>
            <c:spPr>
              <a:solidFill>
                <a:schemeClr val="accent2">
                  <a:tint val="3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9-7EF5-4641-B2B1-46D2561A9E7A}"/>
              </c:ext>
            </c:extLst>
          </c:dPt>
          <c:dPt>
            <c:idx val="52"/>
            <c:bubble3D val="0"/>
            <c:spPr>
              <a:solidFill>
                <a:schemeClr val="accent2">
                  <a:tint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8-764D-4E5D-86CE-A3B300C955B3}"/>
              </c:ext>
            </c:extLst>
          </c:dPt>
          <c:dPt>
            <c:idx val="53"/>
            <c:bubble3D val="0"/>
            <c:spPr>
              <a:solidFill>
                <a:schemeClr val="accent2">
                  <a:tint val="3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9-764D-4E5D-86CE-A3B300C955B3}"/>
              </c:ext>
            </c:extLst>
          </c:dPt>
          <c:dPt>
            <c:idx val="54"/>
            <c:bubble3D val="0"/>
            <c:spPr>
              <a:solidFill>
                <a:schemeClr val="accent2">
                  <a:tint val="3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A-764D-4E5D-86CE-A3B300C955B3}"/>
              </c:ext>
            </c:extLst>
          </c:dPt>
          <c:dPt>
            <c:idx val="55"/>
            <c:bubble3D val="0"/>
            <c:spPr>
              <a:solidFill>
                <a:schemeClr val="accent2">
                  <a:tint val="3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B-764D-4E5D-86CE-A3B300C955B3}"/>
              </c:ext>
            </c:extLst>
          </c:dPt>
          <c:dPt>
            <c:idx val="56"/>
            <c:bubble3D val="0"/>
            <c:spPr>
              <a:solidFill>
                <a:schemeClr val="accent2">
                  <a:tint val="3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71-5E91-4529-BCBC-47CF62BB239F}"/>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C8F2-4848-BEC4-D6A58E545C5A}"/>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C8F2-4848-BEC4-D6A58E545C5A}"/>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C8F2-4848-BEC4-D6A58E545C5A}"/>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C8F2-4848-BEC4-D6A58E545C5A}"/>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4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8F2-4848-BEC4-D6A58E545C5A}"/>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C8F2-4848-BEC4-D6A58E545C5A}"/>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C-7EF5-4641-B2B1-46D2561A9E7A}"/>
                </c:ext>
              </c:extLst>
            </c:dLbl>
            <c:dLbl>
              <c:idx val="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D-7EF5-4641-B2B1-46D2561A9E7A}"/>
                </c:ext>
              </c:extLst>
            </c:dLbl>
            <c:dLbl>
              <c:idx val="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E-7EF5-4641-B2B1-46D2561A9E7A}"/>
                </c:ext>
              </c:extLst>
            </c:dLbl>
            <c:dLbl>
              <c:idx val="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F-7EF5-4641-B2B1-46D2561A9E7A}"/>
                </c:ext>
              </c:extLst>
            </c:dLbl>
            <c:dLbl>
              <c:idx val="1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0-7EF5-4641-B2B1-46D2561A9E7A}"/>
                </c:ext>
              </c:extLst>
            </c:dLbl>
            <c:dLbl>
              <c:idx val="1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1-7EF5-4641-B2B1-46D2561A9E7A}"/>
                </c:ext>
              </c:extLst>
            </c:dLbl>
            <c:dLbl>
              <c:idx val="1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2-7EF5-4641-B2B1-46D2561A9E7A}"/>
                </c:ext>
              </c:extLst>
            </c:dLbl>
            <c:dLbl>
              <c:idx val="1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3-7EF5-4641-B2B1-46D2561A9E7A}"/>
                </c:ext>
              </c:extLst>
            </c:dLbl>
            <c:dLbl>
              <c:idx val="1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4-7EF5-4641-B2B1-46D2561A9E7A}"/>
                </c:ext>
              </c:extLst>
            </c:dLbl>
            <c:dLbl>
              <c:idx val="1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5-7EF5-4641-B2B1-46D2561A9E7A}"/>
                </c:ext>
              </c:extLst>
            </c:dLbl>
            <c:dLbl>
              <c:idx val="1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6-7EF5-4641-B2B1-46D2561A9E7A}"/>
                </c:ext>
              </c:extLst>
            </c:dLbl>
            <c:dLbl>
              <c:idx val="1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7-7EF5-4641-B2B1-46D2561A9E7A}"/>
                </c:ext>
              </c:extLst>
            </c:dLbl>
            <c:dLbl>
              <c:idx val="1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8-7EF5-4641-B2B1-46D2561A9E7A}"/>
                </c:ext>
              </c:extLst>
            </c:dLbl>
            <c:dLbl>
              <c:idx val="1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9-7EF5-4641-B2B1-46D2561A9E7A}"/>
                </c:ext>
              </c:extLst>
            </c:dLbl>
            <c:dLbl>
              <c:idx val="2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A-7EF5-4641-B2B1-46D2561A9E7A}"/>
                </c:ext>
              </c:extLst>
            </c:dLbl>
            <c:dLbl>
              <c:idx val="2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B-7EF5-4641-B2B1-46D2561A9E7A}"/>
                </c:ext>
              </c:extLst>
            </c:dLbl>
            <c:dLbl>
              <c:idx val="2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C-7EF5-4641-B2B1-46D2561A9E7A}"/>
                </c:ext>
              </c:extLst>
            </c:dLbl>
            <c:dLbl>
              <c:idx val="2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D-7EF5-4641-B2B1-46D2561A9E7A}"/>
                </c:ext>
              </c:extLst>
            </c:dLbl>
            <c:dLbl>
              <c:idx val="2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E-7EF5-4641-B2B1-46D2561A9E7A}"/>
                </c:ext>
              </c:extLst>
            </c:dLbl>
            <c:dLbl>
              <c:idx val="2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F-7EF5-4641-B2B1-46D2561A9E7A}"/>
                </c:ext>
              </c:extLst>
            </c:dLbl>
            <c:dLbl>
              <c:idx val="2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0-7EF5-4641-B2B1-46D2561A9E7A}"/>
                </c:ext>
              </c:extLst>
            </c:dLbl>
            <c:dLbl>
              <c:idx val="2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1-7EF5-4641-B2B1-46D2561A9E7A}"/>
                </c:ext>
              </c:extLst>
            </c:dLbl>
            <c:dLbl>
              <c:idx val="2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2-7EF5-4641-B2B1-46D2561A9E7A}"/>
                </c:ext>
              </c:extLst>
            </c:dLbl>
            <c:dLbl>
              <c:idx val="2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3-7EF5-4641-B2B1-46D2561A9E7A}"/>
                </c:ext>
              </c:extLst>
            </c:dLbl>
            <c:dLbl>
              <c:idx val="3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4-7EF5-4641-B2B1-46D2561A9E7A}"/>
                </c:ext>
              </c:extLst>
            </c:dLbl>
            <c:dLbl>
              <c:idx val="3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5-7EF5-4641-B2B1-46D2561A9E7A}"/>
                </c:ext>
              </c:extLst>
            </c:dLbl>
            <c:dLbl>
              <c:idx val="3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6-7EF5-4641-B2B1-46D2561A9E7A}"/>
                </c:ext>
              </c:extLst>
            </c:dLbl>
            <c:dLbl>
              <c:idx val="3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7-7EF5-4641-B2B1-46D2561A9E7A}"/>
                </c:ext>
              </c:extLst>
            </c:dLbl>
            <c:dLbl>
              <c:idx val="3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8-7EF5-4641-B2B1-46D2561A9E7A}"/>
                </c:ext>
              </c:extLst>
            </c:dLbl>
            <c:dLbl>
              <c:idx val="3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9-7EF5-4641-B2B1-46D2561A9E7A}"/>
                </c:ext>
              </c:extLst>
            </c:dLbl>
            <c:dLbl>
              <c:idx val="3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A-7EF5-4641-B2B1-46D2561A9E7A}"/>
                </c:ext>
              </c:extLst>
            </c:dLbl>
            <c:dLbl>
              <c:idx val="3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B-7EF5-4641-B2B1-46D2561A9E7A}"/>
                </c:ext>
              </c:extLst>
            </c:dLbl>
            <c:dLbl>
              <c:idx val="3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C-7EF5-4641-B2B1-46D2561A9E7A}"/>
                </c:ext>
              </c:extLst>
            </c:dLbl>
            <c:dLbl>
              <c:idx val="3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D-7EF5-4641-B2B1-46D2561A9E7A}"/>
                </c:ext>
              </c:extLst>
            </c:dLbl>
            <c:dLbl>
              <c:idx val="4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E-7EF5-4641-B2B1-46D2561A9E7A}"/>
                </c:ext>
              </c:extLst>
            </c:dLbl>
            <c:dLbl>
              <c:idx val="4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F-7EF5-4641-B2B1-46D2561A9E7A}"/>
                </c:ext>
              </c:extLst>
            </c:dLbl>
            <c:dLbl>
              <c:idx val="4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0-7EF5-4641-B2B1-46D2561A9E7A}"/>
                </c:ext>
              </c:extLst>
            </c:dLbl>
            <c:dLbl>
              <c:idx val="4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1-7EF5-4641-B2B1-46D2561A9E7A}"/>
                </c:ext>
              </c:extLst>
            </c:dLbl>
            <c:dLbl>
              <c:idx val="4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2-7EF5-4641-B2B1-46D2561A9E7A}"/>
                </c:ext>
              </c:extLst>
            </c:dLbl>
            <c:dLbl>
              <c:idx val="4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3-7EF5-4641-B2B1-46D2561A9E7A}"/>
                </c:ext>
              </c:extLst>
            </c:dLbl>
            <c:dLbl>
              <c:idx val="4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4-7EF5-4641-B2B1-46D2561A9E7A}"/>
                </c:ext>
              </c:extLst>
            </c:dLbl>
            <c:dLbl>
              <c:idx val="4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5-7EF5-4641-B2B1-46D2561A9E7A}"/>
                </c:ext>
              </c:extLst>
            </c:dLbl>
            <c:dLbl>
              <c:idx val="4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6-7EF5-4641-B2B1-46D2561A9E7A}"/>
                </c:ext>
              </c:extLst>
            </c:dLbl>
            <c:dLbl>
              <c:idx val="4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7-7EF5-4641-B2B1-46D2561A9E7A}"/>
                </c:ext>
              </c:extLst>
            </c:dLbl>
            <c:dLbl>
              <c:idx val="5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8-7EF5-4641-B2B1-46D2561A9E7A}"/>
                </c:ext>
              </c:extLst>
            </c:dLbl>
            <c:dLbl>
              <c:idx val="5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9-7EF5-4641-B2B1-46D2561A9E7A}"/>
                </c:ext>
              </c:extLst>
            </c:dLbl>
            <c:dLbl>
              <c:idx val="5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8-764D-4E5D-86CE-A3B300C955B3}"/>
                </c:ext>
              </c:extLst>
            </c:dLbl>
            <c:dLbl>
              <c:idx val="5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9-764D-4E5D-86CE-A3B300C955B3}"/>
                </c:ext>
              </c:extLst>
            </c:dLbl>
            <c:dLbl>
              <c:idx val="5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A-764D-4E5D-86CE-A3B300C955B3}"/>
                </c:ext>
              </c:extLst>
            </c:dLbl>
            <c:dLbl>
              <c:idx val="5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B-764D-4E5D-86CE-A3B300C955B3}"/>
                </c:ext>
              </c:extLst>
            </c:dLbl>
            <c:dLbl>
              <c:idx val="5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71-5E91-4529-BCBC-47CF62BB239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Q'!$Q$23:$Q$29,'Volume Q'!$A$1:$A$49)</c:f>
              <c:strCache>
                <c:ptCount val="56"/>
                <c:pt idx="0">
                  <c:v> Mexico  </c:v>
                </c:pt>
                <c:pt idx="1">
                  <c:v> Guatemala </c:v>
                </c:pt>
                <c:pt idx="2">
                  <c:v> CAM South </c:v>
                </c:pt>
                <c:pt idx="3">
                  <c:v> Colombia </c:v>
                </c:pt>
                <c:pt idx="4">
                  <c:v> Brazil (3) </c:v>
                </c:pt>
                <c:pt idx="5">
                  <c:v> Argentina </c:v>
                </c:pt>
                <c:pt idx="6">
                  <c:v> Uruguay </c:v>
                </c:pt>
                <c:pt idx="7">
                  <c:v>COCA-COLA FEMSA</c:v>
                </c:pt>
                <c:pt idx="8">
                  <c:v>QUARTERLY- VOLUME, TRANSACTIONS &amp; REVENUES</c:v>
                </c:pt>
                <c:pt idx="10">
                  <c:v>Volume </c:v>
                </c:pt>
                <c:pt idx="13">
                  <c:v>Mexico</c:v>
                </c:pt>
                <c:pt idx="14">
                  <c:v> Guatemala </c:v>
                </c:pt>
                <c:pt idx="15">
                  <c:v> CAM South </c:v>
                </c:pt>
                <c:pt idx="16">
                  <c:v> Mexico and Central America </c:v>
                </c:pt>
                <c:pt idx="17">
                  <c:v> Colombia </c:v>
                </c:pt>
                <c:pt idx="18">
                  <c:v>Brazil (3)</c:v>
                </c:pt>
                <c:pt idx="19">
                  <c:v> Argentina </c:v>
                </c:pt>
                <c:pt idx="20">
                  <c:v> Uruguay </c:v>
                </c:pt>
                <c:pt idx="21">
                  <c:v> South America </c:v>
                </c:pt>
                <c:pt idx="22">
                  <c:v> TOTAL </c:v>
                </c:pt>
                <c:pt idx="24">
                  <c:v>(1) Excludes water presentations larger than 5.0 Lt ; includes flavored water.</c:v>
                </c:pt>
                <c:pt idx="25">
                  <c:v>(2) Bulk Water  = Still bottled water in 5.0, 19.0 and 20.0 - liter packaging presentations; includes flavored water</c:v>
                </c:pt>
                <c:pt idx="27">
                  <c:v>Transactions  </c:v>
                </c:pt>
                <c:pt idx="30">
                  <c:v>Mexico </c:v>
                </c:pt>
                <c:pt idx="31">
                  <c:v> Guatemala </c:v>
                </c:pt>
                <c:pt idx="32">
                  <c:v> CAM South </c:v>
                </c:pt>
                <c:pt idx="33">
                  <c:v> Mexico and Central America </c:v>
                </c:pt>
                <c:pt idx="34">
                  <c:v> Colombia </c:v>
                </c:pt>
                <c:pt idx="35">
                  <c:v>Brazil (3)</c:v>
                </c:pt>
                <c:pt idx="36">
                  <c:v> Argentina </c:v>
                </c:pt>
                <c:pt idx="37">
                  <c:v> Uruguay </c:v>
                </c:pt>
                <c:pt idx="38">
                  <c:v> South America </c:v>
                </c:pt>
                <c:pt idx="39">
                  <c:v> TOTAL </c:v>
                </c:pt>
                <c:pt idx="41">
                  <c:v>Revenues</c:v>
                </c:pt>
                <c:pt idx="42">
                  <c:v> Expressed in million Mexican Pesos </c:v>
                </c:pt>
                <c:pt idx="43">
                  <c:v>Mexico</c:v>
                </c:pt>
                <c:pt idx="44">
                  <c:v>Guatemala</c:v>
                </c:pt>
                <c:pt idx="45">
                  <c:v>CAM South</c:v>
                </c:pt>
                <c:pt idx="46">
                  <c:v>Mexico and Central America</c:v>
                </c:pt>
                <c:pt idx="47">
                  <c:v>Colombia</c:v>
                </c:pt>
                <c:pt idx="48">
                  <c:v>Brazil (4)</c:v>
                </c:pt>
                <c:pt idx="49">
                  <c:v>Argentina</c:v>
                </c:pt>
                <c:pt idx="50">
                  <c:v>Uruguay</c:v>
                </c:pt>
                <c:pt idx="51">
                  <c:v>South America</c:v>
                </c:pt>
                <c:pt idx="52">
                  <c:v> TOTAL </c:v>
                </c:pt>
                <c:pt idx="54">
                  <c:v>(3) Volume and transactions in Brazil do not include beer</c:v>
                </c:pt>
                <c:pt idx="55">
                  <c:v>(4) Brazil includes beer revenues of Ps. 1,571.7 million for the fourth quarter of 2024 and Ps. 1,734.2 million for the same period of the previous year. </c:v>
                </c:pt>
              </c:strCache>
            </c:strRef>
          </c:cat>
          <c:val>
            <c:numRef>
              <c:f>('Volume Q'!$R$6:$R$12,'Volume Q'!$B$1:$B$49)</c:f>
              <c:numCache>
                <c:formatCode>_(* #,##0.0_);_(* \(#,##0.0\);_(* "-"??_);_(@_)</c:formatCode>
                <c:ptCount val="56"/>
                <c:pt idx="0">
                  <c:v>497.44339693263601</c:v>
                </c:pt>
                <c:pt idx="1">
                  <c:v>47.24848740744094</c:v>
                </c:pt>
                <c:pt idx="2">
                  <c:v>44.914540075904966</c:v>
                </c:pt>
                <c:pt idx="3" formatCode="_(* #,##0.0000_);_(* \(#,##0.0000\);_(* &quot;-&quot;??_);_(@_)">
                  <c:v>91.621570931304021</c:v>
                </c:pt>
                <c:pt idx="4" formatCode="_(* #,##0.0000_);_(* \(#,##0.0000\);_(* &quot;-&quot;??_);_(@_)">
                  <c:v>329.60000789499998</c:v>
                </c:pt>
                <c:pt idx="5" formatCode="_(* #,##0.0000_);_(* \(#,##0.0000\);_(* &quot;-&quot;??_);_(@_)">
                  <c:v>52.56170065981771</c:v>
                </c:pt>
                <c:pt idx="6" formatCode="_(* #,##0.0000_);_(* \(#,##0.0000\);_(* &quot;-&quot;??_);_(@_)">
                  <c:v>15.698073438670043</c:v>
                </c:pt>
              </c:numCache>
            </c:numRef>
          </c:val>
          <c:extLst>
            <c:ext xmlns:c16="http://schemas.microsoft.com/office/drawing/2014/chart" uri="{C3380CC4-5D6E-409C-BE32-E72D297353CC}">
              <c16:uniqueId val="{0000000C-C8F2-4848-BEC4-D6A58E545C5A}"/>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vOLUMEn (1)</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5604-4BBC-9776-325B6BF08A7F}"/>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5604-4BBC-9776-325B6BF08A7F}"/>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5604-4BBC-9776-325B6BF08A7F}"/>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5604-4BBC-9776-325B6BF08A7F}"/>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5604-4BBC-9776-325B6BF08A7F}"/>
              </c:ext>
            </c:extLst>
          </c:dPt>
          <c:dPt>
            <c:idx val="5"/>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5604-4BBC-9776-325B6BF08A7F}"/>
              </c:ext>
            </c:extLst>
          </c:dPt>
          <c:dPt>
            <c:idx val="6"/>
            <c:bubble3D val="0"/>
            <c:spPr>
              <a:solidFill>
                <a:schemeClr val="accent2">
                  <a:tint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C-DA71-4E27-A5A7-E5AB8E524539}"/>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5604-4BBC-9776-325B6BF08A7F}"/>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5604-4BBC-9776-325B6BF08A7F}"/>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5604-4BBC-9776-325B6BF08A7F}"/>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5604-4BBC-9776-325B6BF08A7F}"/>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8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604-4BBC-9776-325B6BF08A7F}"/>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5604-4BBC-9776-325B6BF08A7F}"/>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C-DA71-4E27-A5A7-E5AB8E524539}"/>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Q'!$Z$6:$Z$11</c:f>
              <c:strCache>
                <c:ptCount val="6"/>
                <c:pt idx="0">
                  <c:v> México </c:v>
                </c:pt>
                <c:pt idx="1">
                  <c:v> Centroamérica  </c:v>
                </c:pt>
                <c:pt idx="2">
                  <c:v> Colombia </c:v>
                </c:pt>
                <c:pt idx="3">
                  <c:v> Brasil </c:v>
                </c:pt>
                <c:pt idx="4">
                  <c:v> Argentina  </c:v>
                </c:pt>
                <c:pt idx="5">
                  <c:v> Uruguay  </c:v>
                </c:pt>
              </c:strCache>
            </c:strRef>
          </c:cat>
          <c:val>
            <c:numRef>
              <c:f>'Volume Q'!$R$6:$R$12</c:f>
              <c:numCache>
                <c:formatCode>_(* #,##0.0_);_(* \(#,##0.0\);_(* "-"??_);_(@_)</c:formatCode>
                <c:ptCount val="7"/>
                <c:pt idx="0">
                  <c:v>497.44339693263601</c:v>
                </c:pt>
                <c:pt idx="1">
                  <c:v>47.24848740744094</c:v>
                </c:pt>
                <c:pt idx="2">
                  <c:v>44.914540075904966</c:v>
                </c:pt>
                <c:pt idx="3" formatCode="_(* #,##0.0000_);_(* \(#,##0.0000\);_(* &quot;-&quot;??_);_(@_)">
                  <c:v>91.621570931304021</c:v>
                </c:pt>
                <c:pt idx="4" formatCode="_(* #,##0.0000_);_(* \(#,##0.0000\);_(* &quot;-&quot;??_);_(@_)">
                  <c:v>329.60000789499998</c:v>
                </c:pt>
                <c:pt idx="5" formatCode="_(* #,##0.0000_);_(* \(#,##0.0000\);_(* &quot;-&quot;??_);_(@_)">
                  <c:v>52.56170065981771</c:v>
                </c:pt>
                <c:pt idx="6" formatCode="_(* #,##0.0000_);_(* \(#,##0.0000\);_(* &quot;-&quot;??_);_(@_)">
                  <c:v>15.698073438670043</c:v>
                </c:pt>
              </c:numCache>
            </c:numRef>
          </c:val>
          <c:extLst>
            <c:ext xmlns:c16="http://schemas.microsoft.com/office/drawing/2014/chart" uri="{C3380CC4-5D6E-409C-BE32-E72D297353CC}">
              <c16:uniqueId val="{0000000C-5604-4BBC-9776-325B6BF08A7F}"/>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Transactions (2)</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0798-40FB-A553-24BF60FAA4A9}"/>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0798-40FB-A553-24BF60FAA4A9}"/>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0798-40FB-A553-24BF60FAA4A9}"/>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0798-40FB-A553-24BF60FAA4A9}"/>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0798-40FB-A553-24BF60FAA4A9}"/>
              </c:ext>
            </c:extLst>
          </c:dPt>
          <c:dPt>
            <c:idx val="5"/>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0798-40FB-A553-24BF60FAA4A9}"/>
              </c:ext>
            </c:extLst>
          </c:dPt>
          <c:dPt>
            <c:idx val="6"/>
            <c:bubble3D val="0"/>
            <c:spPr>
              <a:solidFill>
                <a:schemeClr val="accent2">
                  <a:tint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C-0907-4DBE-AC88-7BBC4E33EA79}"/>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0798-40FB-A553-24BF60FAA4A9}"/>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0798-40FB-A553-24BF60FAA4A9}"/>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0798-40FB-A553-24BF60FAA4A9}"/>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0798-40FB-A553-24BF60FAA4A9}"/>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8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798-40FB-A553-24BF60FAA4A9}"/>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0798-40FB-A553-24BF60FAA4A9}"/>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C-0907-4DBE-AC88-7BBC4E33EA79}"/>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Q'!$Q$23:$Q$29</c:f>
              <c:strCache>
                <c:ptCount val="7"/>
                <c:pt idx="0">
                  <c:v> Mexico  </c:v>
                </c:pt>
                <c:pt idx="1">
                  <c:v> Guatemala </c:v>
                </c:pt>
                <c:pt idx="2">
                  <c:v> CAM South </c:v>
                </c:pt>
                <c:pt idx="3">
                  <c:v> Colombia </c:v>
                </c:pt>
                <c:pt idx="4">
                  <c:v> Brazil (3) </c:v>
                </c:pt>
                <c:pt idx="5">
                  <c:v> Argentina </c:v>
                </c:pt>
                <c:pt idx="6">
                  <c:v> Uruguay </c:v>
                </c:pt>
              </c:strCache>
            </c:strRef>
          </c:cat>
          <c:val>
            <c:numRef>
              <c:f>'Volume Q'!$R$23:$R$29</c:f>
              <c:numCache>
                <c:formatCode>_(* #,##0.0_);_(* \(#,##0.0\);_(* "-"??_);_(@_)</c:formatCode>
                <c:ptCount val="7"/>
                <c:pt idx="0">
                  <c:v>2404.7379671459998</c:v>
                </c:pt>
                <c:pt idx="1">
                  <c:v>352.45861097619627</c:v>
                </c:pt>
                <c:pt idx="2">
                  <c:v>334.53477940906089</c:v>
                </c:pt>
                <c:pt idx="3" formatCode="_(* #,##0.0000_);_(* \(#,##0.0000\);_(* &quot;-&quot;??_);_(@_)">
                  <c:v>661.72141571204099</c:v>
                </c:pt>
                <c:pt idx="4" formatCode="_(* #,##0.0000_);_(* \(#,##0.0000\);_(* &quot;-&quot;??_);_(@_)">
                  <c:v>2349.7692150440002</c:v>
                </c:pt>
                <c:pt idx="5" formatCode="_(* #,##0.0000_);_(* \(#,##0.0000\);_(* &quot;-&quot;??_);_(@_)">
                  <c:v>266.97890599999999</c:v>
                </c:pt>
                <c:pt idx="6" formatCode="_(* #,##0.0000_);_(* \(#,##0.0000\);_(* &quot;-&quot;??_);_(@_)">
                  <c:v>75.057512069999987</c:v>
                </c:pt>
              </c:numCache>
            </c:numRef>
          </c:val>
          <c:extLst>
            <c:ext xmlns:c16="http://schemas.microsoft.com/office/drawing/2014/chart" uri="{C3380CC4-5D6E-409C-BE32-E72D297353CC}">
              <c16:uniqueId val="{0000000C-0798-40FB-A553-24BF60FAA4A9}"/>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TRANSACCIONES (2)</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DD48-4AF2-B916-DE7FE6CD6378}"/>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DD48-4AF2-B916-DE7FE6CD6378}"/>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DD48-4AF2-B916-DE7FE6CD6378}"/>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DD48-4AF2-B916-DE7FE6CD6378}"/>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DD48-4AF2-B916-DE7FE6CD6378}"/>
              </c:ext>
            </c:extLst>
          </c:dPt>
          <c:dPt>
            <c:idx val="5"/>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DD48-4AF2-B916-DE7FE6CD6378}"/>
              </c:ext>
            </c:extLst>
          </c:dPt>
          <c:dPt>
            <c:idx val="6"/>
            <c:bubble3D val="0"/>
            <c:spPr>
              <a:solidFill>
                <a:schemeClr val="accent2">
                  <a:tint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C-8446-40CD-8E34-0139CFB54F05}"/>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DD48-4AF2-B916-DE7FE6CD6378}"/>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DD48-4AF2-B916-DE7FE6CD6378}"/>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DD48-4AF2-B916-DE7FE6CD6378}"/>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DD48-4AF2-B916-DE7FE6CD6378}"/>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8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D48-4AF2-B916-DE7FE6CD6378}"/>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DD48-4AF2-B916-DE7FE6CD6378}"/>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C-8446-40CD-8E34-0139CFB54F0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Q'!$Z$6:$Z$11</c:f>
              <c:strCache>
                <c:ptCount val="6"/>
                <c:pt idx="0">
                  <c:v> México </c:v>
                </c:pt>
                <c:pt idx="1">
                  <c:v> Centroamérica  </c:v>
                </c:pt>
                <c:pt idx="2">
                  <c:v> Colombia </c:v>
                </c:pt>
                <c:pt idx="3">
                  <c:v> Brasil </c:v>
                </c:pt>
                <c:pt idx="4">
                  <c:v> Argentina  </c:v>
                </c:pt>
                <c:pt idx="5">
                  <c:v> Uruguay  </c:v>
                </c:pt>
              </c:strCache>
            </c:strRef>
          </c:cat>
          <c:val>
            <c:numRef>
              <c:f>'Volume Q'!$R$23:$R$29</c:f>
              <c:numCache>
                <c:formatCode>_(* #,##0.0_);_(* \(#,##0.0\);_(* "-"??_);_(@_)</c:formatCode>
                <c:ptCount val="7"/>
                <c:pt idx="0">
                  <c:v>2404.7379671459998</c:v>
                </c:pt>
                <c:pt idx="1">
                  <c:v>352.45861097619627</c:v>
                </c:pt>
                <c:pt idx="2">
                  <c:v>334.53477940906089</c:v>
                </c:pt>
                <c:pt idx="3" formatCode="_(* #,##0.0000_);_(* \(#,##0.0000\);_(* &quot;-&quot;??_);_(@_)">
                  <c:v>661.72141571204099</c:v>
                </c:pt>
                <c:pt idx="4" formatCode="_(* #,##0.0000_);_(* \(#,##0.0000\);_(* &quot;-&quot;??_);_(@_)">
                  <c:v>2349.7692150440002</c:v>
                </c:pt>
                <c:pt idx="5" formatCode="_(* #,##0.0000_);_(* \(#,##0.0000\);_(* &quot;-&quot;??_);_(@_)">
                  <c:v>266.97890599999999</c:v>
                </c:pt>
                <c:pt idx="6" formatCode="_(* #,##0.0000_);_(* \(#,##0.0000\);_(* &quot;-&quot;??_);_(@_)">
                  <c:v>75.057512069999987</c:v>
                </c:pt>
              </c:numCache>
            </c:numRef>
          </c:val>
          <c:extLst>
            <c:ext xmlns:c16="http://schemas.microsoft.com/office/drawing/2014/chart" uri="{C3380CC4-5D6E-409C-BE32-E72D297353CC}">
              <c16:uniqueId val="{0000000C-DD48-4AF2-B916-DE7FE6CD6378}"/>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vOLUME (1)</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D20-4A13-BADD-89EE2F6660AA}"/>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CD20-4A13-BADD-89EE2F6660AA}"/>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CD20-4A13-BADD-89EE2F6660AA}"/>
              </c:ext>
            </c:extLst>
          </c:dPt>
          <c:dPt>
            <c:idx val="3"/>
            <c:bubble3D val="0"/>
            <c:spPr>
              <a:solidFill>
                <a:schemeClr val="accent2">
                  <a:shade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CD20-4A13-BADD-89EE2F6660AA}"/>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CD20-4A13-BADD-89EE2F6660AA}"/>
              </c:ext>
            </c:extLst>
          </c:dPt>
          <c:dPt>
            <c:idx val="5"/>
            <c:bubble3D val="0"/>
            <c:spPr>
              <a:solidFill>
                <a:schemeClr val="accent2">
                  <a:shade val="4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CD20-4A13-BADD-89EE2F6660AA}"/>
              </c:ext>
            </c:extLst>
          </c:dPt>
          <c:dPt>
            <c:idx val="6"/>
            <c:bubble3D val="0"/>
            <c:spPr>
              <a:solidFill>
                <a:schemeClr val="accent2">
                  <a:shade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CD20-4A13-BADD-89EE2F6660AA}"/>
              </c:ext>
            </c:extLst>
          </c:dPt>
          <c:dPt>
            <c:idx val="7"/>
            <c:bubble3D val="0"/>
            <c:spPr>
              <a:solidFill>
                <a:schemeClr val="accent2">
                  <a:shade val="5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CD20-4A13-BADD-89EE2F6660AA}"/>
              </c:ext>
            </c:extLst>
          </c:dPt>
          <c:dPt>
            <c:idx val="8"/>
            <c:bubble3D val="0"/>
            <c:spPr>
              <a:solidFill>
                <a:schemeClr val="accent2">
                  <a:shade val="5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1-CD20-4A13-BADD-89EE2F6660AA}"/>
              </c:ext>
            </c:extLst>
          </c:dPt>
          <c:dPt>
            <c:idx val="9"/>
            <c:bubble3D val="0"/>
            <c:spPr>
              <a:solidFill>
                <a:schemeClr val="accent2">
                  <a:shade val="5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3-CD20-4A13-BADD-89EE2F6660AA}"/>
              </c:ext>
            </c:extLst>
          </c:dPt>
          <c:dPt>
            <c:idx val="10"/>
            <c:bubble3D val="0"/>
            <c:spPr>
              <a:solidFill>
                <a:schemeClr val="accent2">
                  <a:shade val="5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5-CD20-4A13-BADD-89EE2F6660AA}"/>
              </c:ext>
            </c:extLst>
          </c:dPt>
          <c:dPt>
            <c:idx val="11"/>
            <c:bubble3D val="0"/>
            <c:spPr>
              <a:solidFill>
                <a:schemeClr val="accent2">
                  <a:shade val="6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7-CD20-4A13-BADD-89EE2F6660AA}"/>
              </c:ext>
            </c:extLst>
          </c:dPt>
          <c:dPt>
            <c:idx val="12"/>
            <c:bubble3D val="0"/>
            <c:spPr>
              <a:solidFill>
                <a:schemeClr val="accent2">
                  <a:shade val="6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9-CD20-4A13-BADD-89EE2F6660AA}"/>
              </c:ext>
            </c:extLst>
          </c:dPt>
          <c:dPt>
            <c:idx val="13"/>
            <c:bubble3D val="0"/>
            <c:spPr>
              <a:solidFill>
                <a:schemeClr val="accent2">
                  <a:shade val="6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B-CD20-4A13-BADD-89EE2F6660AA}"/>
              </c:ext>
            </c:extLst>
          </c:dPt>
          <c:dPt>
            <c:idx val="14"/>
            <c:bubble3D val="0"/>
            <c:spPr>
              <a:solidFill>
                <a:schemeClr val="accent2">
                  <a:shade val="6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D-CD20-4A13-BADD-89EE2F6660AA}"/>
              </c:ext>
            </c:extLst>
          </c:dPt>
          <c:dPt>
            <c:idx val="15"/>
            <c:bubble3D val="0"/>
            <c:spPr>
              <a:solidFill>
                <a:schemeClr val="accent2">
                  <a:shade val="7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1F-CD20-4A13-BADD-89EE2F6660AA}"/>
              </c:ext>
            </c:extLst>
          </c:dPt>
          <c:dPt>
            <c:idx val="16"/>
            <c:bubble3D val="0"/>
            <c:spPr>
              <a:solidFill>
                <a:schemeClr val="accent2">
                  <a:shade val="7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1-CD20-4A13-BADD-89EE2F6660AA}"/>
              </c:ext>
            </c:extLst>
          </c:dPt>
          <c:dPt>
            <c:idx val="17"/>
            <c:bubble3D val="0"/>
            <c:spPr>
              <a:solidFill>
                <a:schemeClr val="accent2">
                  <a:shade val="7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3-CD20-4A13-BADD-89EE2F6660AA}"/>
              </c:ext>
            </c:extLst>
          </c:dPt>
          <c:dPt>
            <c:idx val="18"/>
            <c:bubble3D val="0"/>
            <c:spPr>
              <a:solidFill>
                <a:schemeClr val="accent2">
                  <a:shade val="8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5-CD20-4A13-BADD-89EE2F6660AA}"/>
              </c:ext>
            </c:extLst>
          </c:dPt>
          <c:dPt>
            <c:idx val="19"/>
            <c:bubble3D val="0"/>
            <c:spPr>
              <a:solidFill>
                <a:schemeClr val="accent2">
                  <a:shade val="8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7-CD20-4A13-BADD-89EE2F6660AA}"/>
              </c:ext>
            </c:extLst>
          </c:dPt>
          <c:dPt>
            <c:idx val="20"/>
            <c:bubble3D val="0"/>
            <c:spPr>
              <a:solidFill>
                <a:schemeClr val="accent2">
                  <a:shade val="8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9-CD20-4A13-BADD-89EE2F6660AA}"/>
              </c:ext>
            </c:extLst>
          </c:dPt>
          <c:dPt>
            <c:idx val="21"/>
            <c:bubble3D val="0"/>
            <c:spPr>
              <a:solidFill>
                <a:schemeClr val="accent2">
                  <a:shade val="8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B-CD20-4A13-BADD-89EE2F6660AA}"/>
              </c:ext>
            </c:extLst>
          </c:dPt>
          <c:dPt>
            <c:idx val="2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D-CD20-4A13-BADD-89EE2F6660AA}"/>
              </c:ext>
            </c:extLst>
          </c:dPt>
          <c:dPt>
            <c:idx val="23"/>
            <c:bubble3D val="0"/>
            <c:spPr>
              <a:solidFill>
                <a:schemeClr val="accent2">
                  <a:shade val="9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2F-CD20-4A13-BADD-89EE2F6660AA}"/>
              </c:ext>
            </c:extLst>
          </c:dPt>
          <c:dPt>
            <c:idx val="24"/>
            <c:bubble3D val="0"/>
            <c:spPr>
              <a:solidFill>
                <a:schemeClr val="accent2">
                  <a:shade val="9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1-CD20-4A13-BADD-89EE2F6660AA}"/>
              </c:ext>
            </c:extLst>
          </c:dPt>
          <c:dPt>
            <c:idx val="25"/>
            <c:bubble3D val="0"/>
            <c:spPr>
              <a:solidFill>
                <a:schemeClr val="accent2">
                  <a:shade val="9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3-CD20-4A13-BADD-89EE2F6660AA}"/>
              </c:ext>
            </c:extLst>
          </c:dPt>
          <c:dPt>
            <c:idx val="26"/>
            <c:bubble3D val="0"/>
            <c:spPr>
              <a:solidFill>
                <a:schemeClr val="accent2">
                  <a:tint val="9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5-CD20-4A13-BADD-89EE2F6660AA}"/>
              </c:ext>
            </c:extLst>
          </c:dPt>
          <c:dPt>
            <c:idx val="27"/>
            <c:bubble3D val="0"/>
            <c:spPr>
              <a:solidFill>
                <a:schemeClr val="accent2">
                  <a:tint val="9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7-CD20-4A13-BADD-89EE2F6660AA}"/>
              </c:ext>
            </c:extLst>
          </c:dPt>
          <c:dPt>
            <c:idx val="28"/>
            <c:bubble3D val="0"/>
            <c:spPr>
              <a:solidFill>
                <a:schemeClr val="accent2">
                  <a:tint val="9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9-CD20-4A13-BADD-89EE2F6660AA}"/>
              </c:ext>
            </c:extLst>
          </c:dPt>
          <c:dPt>
            <c:idx val="29"/>
            <c:bubble3D val="0"/>
            <c:spPr>
              <a:solidFill>
                <a:schemeClr val="accent2">
                  <a:tint val="9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B-CD20-4A13-BADD-89EE2F6660AA}"/>
              </c:ext>
            </c:extLst>
          </c:dPt>
          <c:dPt>
            <c:idx val="30"/>
            <c:bubble3D val="0"/>
            <c:spPr>
              <a:solidFill>
                <a:schemeClr val="accent2">
                  <a:tint val="8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D-CD20-4A13-BADD-89EE2F6660AA}"/>
              </c:ext>
            </c:extLst>
          </c:dPt>
          <c:dPt>
            <c:idx val="31"/>
            <c:bubble3D val="0"/>
            <c:spPr>
              <a:solidFill>
                <a:schemeClr val="accent2">
                  <a:tint val="8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3F-CD20-4A13-BADD-89EE2F6660AA}"/>
              </c:ext>
            </c:extLst>
          </c:dPt>
          <c:dPt>
            <c:idx val="32"/>
            <c:bubble3D val="0"/>
            <c:spPr>
              <a:solidFill>
                <a:schemeClr val="accent2">
                  <a:tint val="8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1-CD20-4A13-BADD-89EE2F6660AA}"/>
              </c:ext>
            </c:extLst>
          </c:dPt>
          <c:dPt>
            <c:idx val="33"/>
            <c:bubble3D val="0"/>
            <c:spPr>
              <a:solidFill>
                <a:schemeClr val="accent2">
                  <a:tint val="8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3-CD20-4A13-BADD-89EE2F6660AA}"/>
              </c:ext>
            </c:extLst>
          </c:dPt>
          <c:dPt>
            <c:idx val="34"/>
            <c:bubble3D val="0"/>
            <c:spPr>
              <a:solidFill>
                <a:schemeClr val="accent2">
                  <a:tint val="7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5-CD20-4A13-BADD-89EE2F6660AA}"/>
              </c:ext>
            </c:extLst>
          </c:dPt>
          <c:dPt>
            <c:idx val="35"/>
            <c:bubble3D val="0"/>
            <c:spPr>
              <a:solidFill>
                <a:schemeClr val="accent2">
                  <a:tint val="7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7-CD20-4A13-BADD-89EE2F6660AA}"/>
              </c:ext>
            </c:extLst>
          </c:dPt>
          <c:dPt>
            <c:idx val="36"/>
            <c:bubble3D val="0"/>
            <c:spPr>
              <a:solidFill>
                <a:schemeClr val="accent2">
                  <a:tint val="7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9-CD20-4A13-BADD-89EE2F6660AA}"/>
              </c:ext>
            </c:extLst>
          </c:dPt>
          <c:dPt>
            <c:idx val="37"/>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B-CD20-4A13-BADD-89EE2F6660AA}"/>
              </c:ext>
            </c:extLst>
          </c:dPt>
          <c:dPt>
            <c:idx val="38"/>
            <c:bubble3D val="0"/>
            <c:spPr>
              <a:solidFill>
                <a:schemeClr val="accent2">
                  <a:tint val="6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D-CD20-4A13-BADD-89EE2F6660AA}"/>
              </c:ext>
            </c:extLst>
          </c:dPt>
          <c:dPt>
            <c:idx val="39"/>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4F-CD20-4A13-BADD-89EE2F6660AA}"/>
              </c:ext>
            </c:extLst>
          </c:dPt>
          <c:dPt>
            <c:idx val="40"/>
            <c:bubble3D val="0"/>
            <c:spPr>
              <a:solidFill>
                <a:schemeClr val="accent2">
                  <a:tint val="6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1-CD20-4A13-BADD-89EE2F6660AA}"/>
              </c:ext>
            </c:extLst>
          </c:dPt>
          <c:dPt>
            <c:idx val="41"/>
            <c:bubble3D val="0"/>
            <c:spPr>
              <a:solidFill>
                <a:schemeClr val="accent2">
                  <a:tint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3-CD20-4A13-BADD-89EE2F6660AA}"/>
              </c:ext>
            </c:extLst>
          </c:dPt>
          <c:dPt>
            <c:idx val="42"/>
            <c:bubble3D val="0"/>
            <c:spPr>
              <a:solidFill>
                <a:schemeClr val="accent2">
                  <a:tint val="57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5-CD20-4A13-BADD-89EE2F6660AA}"/>
              </c:ext>
            </c:extLst>
          </c:dPt>
          <c:dPt>
            <c:idx val="43"/>
            <c:bubble3D val="0"/>
            <c:spPr>
              <a:solidFill>
                <a:schemeClr val="accent2">
                  <a:tint val="5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7-CD20-4A13-BADD-89EE2F6660AA}"/>
              </c:ext>
            </c:extLst>
          </c:dPt>
          <c:dPt>
            <c:idx val="44"/>
            <c:bubble3D val="0"/>
            <c:spPr>
              <a:solidFill>
                <a:schemeClr val="accent2">
                  <a:tint val="52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9-CD20-4A13-BADD-89EE2F6660AA}"/>
              </c:ext>
            </c:extLst>
          </c:dPt>
          <c:dPt>
            <c:idx val="45"/>
            <c:bubble3D val="0"/>
            <c:spPr>
              <a:solidFill>
                <a:schemeClr val="accent2">
                  <a:tint val="49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B-CD20-4A13-BADD-89EE2F6660AA}"/>
              </c:ext>
            </c:extLst>
          </c:dPt>
          <c:dPt>
            <c:idx val="46"/>
            <c:bubble3D val="0"/>
            <c:spPr>
              <a:solidFill>
                <a:schemeClr val="accent2">
                  <a:tint val="4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D-CD20-4A13-BADD-89EE2F6660AA}"/>
              </c:ext>
            </c:extLst>
          </c:dPt>
          <c:dPt>
            <c:idx val="47"/>
            <c:bubble3D val="0"/>
            <c:spPr>
              <a:solidFill>
                <a:schemeClr val="accent2">
                  <a:tint val="44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5F-CD20-4A13-BADD-89EE2F6660AA}"/>
              </c:ext>
            </c:extLst>
          </c:dPt>
          <c:dPt>
            <c:idx val="48"/>
            <c:bubble3D val="0"/>
            <c:spPr>
              <a:solidFill>
                <a:schemeClr val="accent2">
                  <a:tint val="41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1-CD20-4A13-BADD-89EE2F6660AA}"/>
              </c:ext>
            </c:extLst>
          </c:dPt>
          <c:dPt>
            <c:idx val="49"/>
            <c:bubble3D val="0"/>
            <c:spPr>
              <a:solidFill>
                <a:schemeClr val="accent2">
                  <a:tint val="3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3-CD20-4A13-BADD-89EE2F6660AA}"/>
              </c:ext>
            </c:extLst>
          </c:dPt>
          <c:dPt>
            <c:idx val="50"/>
            <c:bubble3D val="0"/>
            <c:spPr>
              <a:solidFill>
                <a:schemeClr val="accent2">
                  <a:tint val="36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5-CD20-4A13-BADD-89EE2F6660AA}"/>
              </c:ext>
            </c:extLst>
          </c:dPt>
          <c:dPt>
            <c:idx val="51"/>
            <c:bubble3D val="0"/>
            <c:spPr>
              <a:solidFill>
                <a:schemeClr val="accent2">
                  <a:tint val="3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7-CD20-4A13-BADD-89EE2F6660AA}"/>
              </c:ext>
            </c:extLst>
          </c:dPt>
          <c:dPt>
            <c:idx val="52"/>
            <c:bubble3D val="0"/>
            <c:spPr>
              <a:solidFill>
                <a:schemeClr val="accent2">
                  <a:tint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9-CD20-4A13-BADD-89EE2F6660AA}"/>
              </c:ext>
            </c:extLst>
          </c:dPt>
          <c:dPt>
            <c:idx val="53"/>
            <c:bubble3D val="0"/>
            <c:spPr>
              <a:solidFill>
                <a:schemeClr val="accent2">
                  <a:tint val="3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B-CD20-4A13-BADD-89EE2F6660AA}"/>
              </c:ext>
            </c:extLst>
          </c:dPt>
          <c:dPt>
            <c:idx val="54"/>
            <c:bubble3D val="0"/>
            <c:spPr>
              <a:solidFill>
                <a:schemeClr val="accent2">
                  <a:tint val="3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D-CD20-4A13-BADD-89EE2F6660AA}"/>
              </c:ext>
            </c:extLst>
          </c:dPt>
          <c:dPt>
            <c:idx val="55"/>
            <c:bubble3D val="0"/>
            <c:spPr>
              <a:solidFill>
                <a:schemeClr val="accent2">
                  <a:tint val="3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6F-CD20-4A13-BADD-89EE2F6660AA}"/>
              </c:ext>
            </c:extLst>
          </c:dPt>
          <c:dPt>
            <c:idx val="56"/>
            <c:bubble3D val="0"/>
            <c:spPr>
              <a:solidFill>
                <a:schemeClr val="accent2">
                  <a:tint val="33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71-CD20-4A13-BADD-89EE2F6660AA}"/>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CD20-4A13-BADD-89EE2F6660AA}"/>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CD20-4A13-BADD-89EE2F6660AA}"/>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CD20-4A13-BADD-89EE2F6660AA}"/>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CD20-4A13-BADD-89EE2F6660AA}"/>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4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D20-4A13-BADD-89EE2F6660AA}"/>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CD20-4A13-BADD-89EE2F6660AA}"/>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D-CD20-4A13-BADD-89EE2F6660AA}"/>
                </c:ext>
              </c:extLst>
            </c:dLbl>
            <c:dLbl>
              <c:idx val="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F-CD20-4A13-BADD-89EE2F6660AA}"/>
                </c:ext>
              </c:extLst>
            </c:dLbl>
            <c:dLbl>
              <c:idx val="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1-CD20-4A13-BADD-89EE2F6660AA}"/>
                </c:ext>
              </c:extLst>
            </c:dLbl>
            <c:dLbl>
              <c:idx val="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3-CD20-4A13-BADD-89EE2F6660AA}"/>
                </c:ext>
              </c:extLst>
            </c:dLbl>
            <c:dLbl>
              <c:idx val="1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5-CD20-4A13-BADD-89EE2F6660AA}"/>
                </c:ext>
              </c:extLst>
            </c:dLbl>
            <c:dLbl>
              <c:idx val="1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7-CD20-4A13-BADD-89EE2F6660AA}"/>
                </c:ext>
              </c:extLst>
            </c:dLbl>
            <c:dLbl>
              <c:idx val="1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9-CD20-4A13-BADD-89EE2F6660AA}"/>
                </c:ext>
              </c:extLst>
            </c:dLbl>
            <c:dLbl>
              <c:idx val="1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B-CD20-4A13-BADD-89EE2F6660AA}"/>
                </c:ext>
              </c:extLst>
            </c:dLbl>
            <c:dLbl>
              <c:idx val="1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D-CD20-4A13-BADD-89EE2F6660AA}"/>
                </c:ext>
              </c:extLst>
            </c:dLbl>
            <c:dLbl>
              <c:idx val="1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1F-CD20-4A13-BADD-89EE2F6660AA}"/>
                </c:ext>
              </c:extLst>
            </c:dLbl>
            <c:dLbl>
              <c:idx val="1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1-CD20-4A13-BADD-89EE2F6660AA}"/>
                </c:ext>
              </c:extLst>
            </c:dLbl>
            <c:dLbl>
              <c:idx val="1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3-CD20-4A13-BADD-89EE2F6660AA}"/>
                </c:ext>
              </c:extLst>
            </c:dLbl>
            <c:dLbl>
              <c:idx val="1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5-CD20-4A13-BADD-89EE2F6660AA}"/>
                </c:ext>
              </c:extLst>
            </c:dLbl>
            <c:dLbl>
              <c:idx val="1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7-CD20-4A13-BADD-89EE2F6660AA}"/>
                </c:ext>
              </c:extLst>
            </c:dLbl>
            <c:dLbl>
              <c:idx val="2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9-CD20-4A13-BADD-89EE2F6660AA}"/>
                </c:ext>
              </c:extLst>
            </c:dLbl>
            <c:dLbl>
              <c:idx val="2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B-CD20-4A13-BADD-89EE2F6660AA}"/>
                </c:ext>
              </c:extLst>
            </c:dLbl>
            <c:dLbl>
              <c:idx val="2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D-CD20-4A13-BADD-89EE2F6660AA}"/>
                </c:ext>
              </c:extLst>
            </c:dLbl>
            <c:dLbl>
              <c:idx val="2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2F-CD20-4A13-BADD-89EE2F6660AA}"/>
                </c:ext>
              </c:extLst>
            </c:dLbl>
            <c:dLbl>
              <c:idx val="2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1-CD20-4A13-BADD-89EE2F6660AA}"/>
                </c:ext>
              </c:extLst>
            </c:dLbl>
            <c:dLbl>
              <c:idx val="2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3-CD20-4A13-BADD-89EE2F6660AA}"/>
                </c:ext>
              </c:extLst>
            </c:dLbl>
            <c:dLbl>
              <c:idx val="2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5-CD20-4A13-BADD-89EE2F6660AA}"/>
                </c:ext>
              </c:extLst>
            </c:dLbl>
            <c:dLbl>
              <c:idx val="2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7-CD20-4A13-BADD-89EE2F6660AA}"/>
                </c:ext>
              </c:extLst>
            </c:dLbl>
            <c:dLbl>
              <c:idx val="2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9-CD20-4A13-BADD-89EE2F6660AA}"/>
                </c:ext>
              </c:extLst>
            </c:dLbl>
            <c:dLbl>
              <c:idx val="2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B-CD20-4A13-BADD-89EE2F6660AA}"/>
                </c:ext>
              </c:extLst>
            </c:dLbl>
            <c:dLbl>
              <c:idx val="3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D-CD20-4A13-BADD-89EE2F6660AA}"/>
                </c:ext>
              </c:extLst>
            </c:dLbl>
            <c:dLbl>
              <c:idx val="3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3F-CD20-4A13-BADD-89EE2F6660AA}"/>
                </c:ext>
              </c:extLst>
            </c:dLbl>
            <c:dLbl>
              <c:idx val="3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1-CD20-4A13-BADD-89EE2F6660AA}"/>
                </c:ext>
              </c:extLst>
            </c:dLbl>
            <c:dLbl>
              <c:idx val="3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3-CD20-4A13-BADD-89EE2F6660AA}"/>
                </c:ext>
              </c:extLst>
            </c:dLbl>
            <c:dLbl>
              <c:idx val="3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5-CD20-4A13-BADD-89EE2F6660AA}"/>
                </c:ext>
              </c:extLst>
            </c:dLbl>
            <c:dLbl>
              <c:idx val="3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7-CD20-4A13-BADD-89EE2F6660AA}"/>
                </c:ext>
              </c:extLst>
            </c:dLbl>
            <c:dLbl>
              <c:idx val="3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9-CD20-4A13-BADD-89EE2F6660AA}"/>
                </c:ext>
              </c:extLst>
            </c:dLbl>
            <c:dLbl>
              <c:idx val="3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B-CD20-4A13-BADD-89EE2F6660AA}"/>
                </c:ext>
              </c:extLst>
            </c:dLbl>
            <c:dLbl>
              <c:idx val="3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D-CD20-4A13-BADD-89EE2F6660AA}"/>
                </c:ext>
              </c:extLst>
            </c:dLbl>
            <c:dLbl>
              <c:idx val="3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4F-CD20-4A13-BADD-89EE2F6660AA}"/>
                </c:ext>
              </c:extLst>
            </c:dLbl>
            <c:dLbl>
              <c:idx val="4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1-CD20-4A13-BADD-89EE2F6660AA}"/>
                </c:ext>
              </c:extLst>
            </c:dLbl>
            <c:dLbl>
              <c:idx val="4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3-CD20-4A13-BADD-89EE2F6660AA}"/>
                </c:ext>
              </c:extLst>
            </c:dLbl>
            <c:dLbl>
              <c:idx val="4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5-CD20-4A13-BADD-89EE2F6660AA}"/>
                </c:ext>
              </c:extLst>
            </c:dLbl>
            <c:dLbl>
              <c:idx val="4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7-CD20-4A13-BADD-89EE2F6660AA}"/>
                </c:ext>
              </c:extLst>
            </c:dLbl>
            <c:dLbl>
              <c:idx val="4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9-CD20-4A13-BADD-89EE2F6660AA}"/>
                </c:ext>
              </c:extLst>
            </c:dLbl>
            <c:dLbl>
              <c:idx val="4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B-CD20-4A13-BADD-89EE2F6660AA}"/>
                </c:ext>
              </c:extLst>
            </c:dLbl>
            <c:dLbl>
              <c:idx val="4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D-CD20-4A13-BADD-89EE2F6660AA}"/>
                </c:ext>
              </c:extLst>
            </c:dLbl>
            <c:dLbl>
              <c:idx val="47"/>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5F-CD20-4A13-BADD-89EE2F6660AA}"/>
                </c:ext>
              </c:extLst>
            </c:dLbl>
            <c:dLbl>
              <c:idx val="48"/>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1-CD20-4A13-BADD-89EE2F6660AA}"/>
                </c:ext>
              </c:extLst>
            </c:dLbl>
            <c:dLbl>
              <c:idx val="49"/>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3-CD20-4A13-BADD-89EE2F6660AA}"/>
                </c:ext>
              </c:extLst>
            </c:dLbl>
            <c:dLbl>
              <c:idx val="5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5-CD20-4A13-BADD-89EE2F6660AA}"/>
                </c:ext>
              </c:extLst>
            </c:dLbl>
            <c:dLbl>
              <c:idx val="5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7-CD20-4A13-BADD-89EE2F6660AA}"/>
                </c:ext>
              </c:extLst>
            </c:dLbl>
            <c:dLbl>
              <c:idx val="5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9-CD20-4A13-BADD-89EE2F6660AA}"/>
                </c:ext>
              </c:extLst>
            </c:dLbl>
            <c:dLbl>
              <c:idx val="5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B-CD20-4A13-BADD-89EE2F6660AA}"/>
                </c:ext>
              </c:extLst>
            </c:dLbl>
            <c:dLbl>
              <c:idx val="54"/>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D-CD20-4A13-BADD-89EE2F6660AA}"/>
                </c:ext>
              </c:extLst>
            </c:dLbl>
            <c:dLbl>
              <c:idx val="5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6F-CD20-4A13-BADD-89EE2F6660AA}"/>
                </c:ext>
              </c:extLst>
            </c:dLbl>
            <c:dLbl>
              <c:idx val="5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71-CD20-4A13-BADD-89EE2F6660AA}"/>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YTD'!$Q$23:$Q$29,'Volume YTD'!$A$1:$A$49)</c:f>
              <c:strCache>
                <c:ptCount val="56"/>
                <c:pt idx="0">
                  <c:v> Mexico  </c:v>
                </c:pt>
                <c:pt idx="1">
                  <c:v> Guatemala </c:v>
                </c:pt>
                <c:pt idx="2">
                  <c:v> CAM South </c:v>
                </c:pt>
                <c:pt idx="3">
                  <c:v> Colombia </c:v>
                </c:pt>
                <c:pt idx="4">
                  <c:v> Brazil (3) </c:v>
                </c:pt>
                <c:pt idx="5">
                  <c:v> Argentina </c:v>
                </c:pt>
                <c:pt idx="6">
                  <c:v> Uruguay </c:v>
                </c:pt>
                <c:pt idx="7">
                  <c:v>COCA-COLA FEMSA</c:v>
                </c:pt>
                <c:pt idx="8">
                  <c:v>YTD- VOLUME, TRANSACTIONS &amp; REVENUES</c:v>
                </c:pt>
                <c:pt idx="10">
                  <c:v>Volume </c:v>
                </c:pt>
                <c:pt idx="13">
                  <c:v>Mexico </c:v>
                </c:pt>
                <c:pt idx="14">
                  <c:v> Guatemala </c:v>
                </c:pt>
                <c:pt idx="15">
                  <c:v> CAM South </c:v>
                </c:pt>
                <c:pt idx="16">
                  <c:v> Mexico and Central America </c:v>
                </c:pt>
                <c:pt idx="17">
                  <c:v> Colombia </c:v>
                </c:pt>
                <c:pt idx="18">
                  <c:v>Brazil (3)</c:v>
                </c:pt>
                <c:pt idx="19">
                  <c:v> Argentina </c:v>
                </c:pt>
                <c:pt idx="20">
                  <c:v> Uruguay </c:v>
                </c:pt>
                <c:pt idx="21">
                  <c:v> South America </c:v>
                </c:pt>
                <c:pt idx="22">
                  <c:v> TOTAL </c:v>
                </c:pt>
                <c:pt idx="24">
                  <c:v>(1) Excludes water presentations larger than 5.0 Lt ; includes flavored water.</c:v>
                </c:pt>
                <c:pt idx="25">
                  <c:v>(2) Bulk Water  = Still bottled water in 5.0, 19.0 and 20.0 - liter packaging presentations; includes flavored water</c:v>
                </c:pt>
                <c:pt idx="27">
                  <c:v>Transactions  </c:v>
                </c:pt>
                <c:pt idx="30">
                  <c:v>Mexico </c:v>
                </c:pt>
                <c:pt idx="31">
                  <c:v> Guatemala </c:v>
                </c:pt>
                <c:pt idx="32">
                  <c:v> CAM South </c:v>
                </c:pt>
                <c:pt idx="33">
                  <c:v> Mexico and Central America </c:v>
                </c:pt>
                <c:pt idx="34">
                  <c:v> Colombia </c:v>
                </c:pt>
                <c:pt idx="35">
                  <c:v>Brazil (3)</c:v>
                </c:pt>
                <c:pt idx="36">
                  <c:v> Argentina </c:v>
                </c:pt>
                <c:pt idx="37">
                  <c:v> Uruguay </c:v>
                </c:pt>
                <c:pt idx="38">
                  <c:v> South America </c:v>
                </c:pt>
                <c:pt idx="39">
                  <c:v> TOTAL </c:v>
                </c:pt>
                <c:pt idx="41">
                  <c:v>Revenues</c:v>
                </c:pt>
                <c:pt idx="42">
                  <c:v> Expressed in million Mexican Pesos </c:v>
                </c:pt>
                <c:pt idx="43">
                  <c:v>Mexico</c:v>
                </c:pt>
                <c:pt idx="44">
                  <c:v>Guatemala</c:v>
                </c:pt>
                <c:pt idx="45">
                  <c:v>CAM South</c:v>
                </c:pt>
                <c:pt idx="46">
                  <c:v>Mexico and Central America</c:v>
                </c:pt>
                <c:pt idx="47">
                  <c:v>Colombia</c:v>
                </c:pt>
                <c:pt idx="48">
                  <c:v>Brazil (4)</c:v>
                </c:pt>
                <c:pt idx="49">
                  <c:v>Argentina</c:v>
                </c:pt>
                <c:pt idx="50">
                  <c:v>Uruguay</c:v>
                </c:pt>
                <c:pt idx="51">
                  <c:v>South America</c:v>
                </c:pt>
                <c:pt idx="52">
                  <c:v> TOTAL </c:v>
                </c:pt>
                <c:pt idx="54">
                  <c:v>(3) Volume and transactions in Brazil do not include beer</c:v>
                </c:pt>
                <c:pt idx="55">
                  <c:v>(4) Brazil includes beer revenues of Ps. 5,276.1 million for the full year of 2024 and Ps. 6,116.7 million for the same period of the previous year. </c:v>
                </c:pt>
              </c:strCache>
            </c:strRef>
          </c:cat>
          <c:val>
            <c:numRef>
              <c:f>('Volume YTD'!$R$6:$R$12,'Volume YTD'!$B$1:$B$49)</c:f>
              <c:numCache>
                <c:formatCode>_(* #,##0.0_);_(* \(#,##0.0\);_(* "-"??_);_(@_)</c:formatCode>
                <c:ptCount val="56"/>
                <c:pt idx="0">
                  <c:v>2124.287360152061</c:v>
                </c:pt>
                <c:pt idx="1">
                  <c:v>192.79189890291823</c:v>
                </c:pt>
                <c:pt idx="2">
                  <c:v>176.99009187480328</c:v>
                </c:pt>
                <c:pt idx="3" formatCode="_(* #,##0.0000_);_(* \(#,##0.0000\);_(* &quot;-&quot;??_);_(@_)">
                  <c:v>352.347481142037</c:v>
                </c:pt>
                <c:pt idx="4" formatCode="_(* #,##0.0000_);_(* \(#,##0.0000\);_(* &quot;-&quot;??_);_(@_)">
                  <c:v>1159.257429154</c:v>
                </c:pt>
                <c:pt idx="5" formatCode="_(* #,##0.0000_);_(* \(#,##0.0000\);_(* &quot;-&quot;??_);_(@_)">
                  <c:v>168.28031279994994</c:v>
                </c:pt>
                <c:pt idx="6" formatCode="_(* #,##0.0000_);_(* \(#,##0.0000\);_(* &quot;-&quot;??_);_(@_)">
                  <c:v>50.687243804072999</c:v>
                </c:pt>
              </c:numCache>
            </c:numRef>
          </c:val>
          <c:extLst>
            <c:ext xmlns:c16="http://schemas.microsoft.com/office/drawing/2014/chart" uri="{C3380CC4-5D6E-409C-BE32-E72D297353CC}">
              <c16:uniqueId val="{00000072-CD20-4A13-BADD-89EE2F6660AA}"/>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vOLUMEn (1)</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A4C9-41B9-A602-12AA23DA17DC}"/>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A4C9-41B9-A602-12AA23DA17DC}"/>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A4C9-41B9-A602-12AA23DA17DC}"/>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A4C9-41B9-A602-12AA23DA17DC}"/>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A4C9-41B9-A602-12AA23DA17DC}"/>
              </c:ext>
            </c:extLst>
          </c:dPt>
          <c:dPt>
            <c:idx val="5"/>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A4C9-41B9-A602-12AA23DA17DC}"/>
              </c:ext>
            </c:extLst>
          </c:dPt>
          <c:dPt>
            <c:idx val="6"/>
            <c:bubble3D val="0"/>
            <c:spPr>
              <a:solidFill>
                <a:schemeClr val="accent2">
                  <a:tint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A4C9-41B9-A602-12AA23DA17DC}"/>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A4C9-41B9-A602-12AA23DA17DC}"/>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A4C9-41B9-A602-12AA23DA17DC}"/>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A4C9-41B9-A602-12AA23DA17DC}"/>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A4C9-41B9-A602-12AA23DA17DC}"/>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8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4C9-41B9-A602-12AA23DA17DC}"/>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A4C9-41B9-A602-12AA23DA17DC}"/>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D-A4C9-41B9-A602-12AA23DA17DC}"/>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YTD'!$Z$6:$Z$11</c:f>
              <c:strCache>
                <c:ptCount val="6"/>
                <c:pt idx="0">
                  <c:v> México </c:v>
                </c:pt>
                <c:pt idx="1">
                  <c:v> Centroamérica  </c:v>
                </c:pt>
                <c:pt idx="2">
                  <c:v> Colombia </c:v>
                </c:pt>
                <c:pt idx="3">
                  <c:v> Brasil </c:v>
                </c:pt>
                <c:pt idx="4">
                  <c:v> Argentina  </c:v>
                </c:pt>
                <c:pt idx="5">
                  <c:v> Uruguay  </c:v>
                </c:pt>
              </c:strCache>
            </c:strRef>
          </c:cat>
          <c:val>
            <c:numRef>
              <c:f>'Volume YTD'!$R$6:$R$12</c:f>
              <c:numCache>
                <c:formatCode>_(* #,##0.0_);_(* \(#,##0.0\);_(* "-"??_);_(@_)</c:formatCode>
                <c:ptCount val="7"/>
                <c:pt idx="0">
                  <c:v>2124.287360152061</c:v>
                </c:pt>
                <c:pt idx="1">
                  <c:v>192.79189890291823</c:v>
                </c:pt>
                <c:pt idx="2">
                  <c:v>176.99009187480328</c:v>
                </c:pt>
                <c:pt idx="3" formatCode="_(* #,##0.0000_);_(* \(#,##0.0000\);_(* &quot;-&quot;??_);_(@_)">
                  <c:v>352.347481142037</c:v>
                </c:pt>
                <c:pt idx="4" formatCode="_(* #,##0.0000_);_(* \(#,##0.0000\);_(* &quot;-&quot;??_);_(@_)">
                  <c:v>1159.257429154</c:v>
                </c:pt>
                <c:pt idx="5" formatCode="_(* #,##0.0000_);_(* \(#,##0.0000\);_(* &quot;-&quot;??_);_(@_)">
                  <c:v>168.28031279994994</c:v>
                </c:pt>
                <c:pt idx="6" formatCode="_(* #,##0.0000_);_(* \(#,##0.0000\);_(* &quot;-&quot;??_);_(@_)">
                  <c:v>50.687243804072999</c:v>
                </c:pt>
              </c:numCache>
            </c:numRef>
          </c:val>
          <c:extLst>
            <c:ext xmlns:c16="http://schemas.microsoft.com/office/drawing/2014/chart" uri="{C3380CC4-5D6E-409C-BE32-E72D297353CC}">
              <c16:uniqueId val="{0000000E-A4C9-41B9-A602-12AA23DA17DC}"/>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Transactions (2)</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67FF-4CC2-9ACB-D5EDD0D3E10D}"/>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67FF-4CC2-9ACB-D5EDD0D3E10D}"/>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67FF-4CC2-9ACB-D5EDD0D3E10D}"/>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67FF-4CC2-9ACB-D5EDD0D3E10D}"/>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67FF-4CC2-9ACB-D5EDD0D3E10D}"/>
              </c:ext>
            </c:extLst>
          </c:dPt>
          <c:dPt>
            <c:idx val="5"/>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67FF-4CC2-9ACB-D5EDD0D3E10D}"/>
              </c:ext>
            </c:extLst>
          </c:dPt>
          <c:dPt>
            <c:idx val="6"/>
            <c:bubble3D val="0"/>
            <c:spPr>
              <a:solidFill>
                <a:schemeClr val="accent2">
                  <a:tint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67FF-4CC2-9ACB-D5EDD0D3E10D}"/>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67FF-4CC2-9ACB-D5EDD0D3E10D}"/>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67FF-4CC2-9ACB-D5EDD0D3E10D}"/>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67FF-4CC2-9ACB-D5EDD0D3E10D}"/>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67FF-4CC2-9ACB-D5EDD0D3E10D}"/>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8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7FF-4CC2-9ACB-D5EDD0D3E10D}"/>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67FF-4CC2-9ACB-D5EDD0D3E10D}"/>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D-67FF-4CC2-9ACB-D5EDD0D3E10D}"/>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YTD'!$Q$23:$Q$29</c:f>
              <c:strCache>
                <c:ptCount val="7"/>
                <c:pt idx="0">
                  <c:v> Mexico  </c:v>
                </c:pt>
                <c:pt idx="1">
                  <c:v> Guatemala </c:v>
                </c:pt>
                <c:pt idx="2">
                  <c:v> CAM South </c:v>
                </c:pt>
                <c:pt idx="3">
                  <c:v> Colombia </c:v>
                </c:pt>
                <c:pt idx="4">
                  <c:v> Brazil (3) </c:v>
                </c:pt>
                <c:pt idx="5">
                  <c:v> Argentina </c:v>
                </c:pt>
                <c:pt idx="6">
                  <c:v> Uruguay </c:v>
                </c:pt>
              </c:strCache>
            </c:strRef>
          </c:cat>
          <c:val>
            <c:numRef>
              <c:f>'Volume YTD'!$R$23:$R$29</c:f>
              <c:numCache>
                <c:formatCode>_(* #,##0.0_);_(* \(#,##0.0\);_(* "-"??_);_(@_)</c:formatCode>
                <c:ptCount val="7"/>
                <c:pt idx="0">
                  <c:v>10131.881118904899</c:v>
                </c:pt>
                <c:pt idx="1">
                  <c:v>1459.4794854429595</c:v>
                </c:pt>
                <c:pt idx="2">
                  <c:v>1335.2193178499926</c:v>
                </c:pt>
                <c:pt idx="3" formatCode="_(* #,##0.0000_);_(* \(#,##0.0000\);_(* &quot;-&quot;??_);_(@_)">
                  <c:v>2592.8452019048132</c:v>
                </c:pt>
                <c:pt idx="4" formatCode="_(* #,##0.0000_);_(* \(#,##0.0000\);_(* &quot;-&quot;??_);_(@_)">
                  <c:v>8286.1734676390006</c:v>
                </c:pt>
                <c:pt idx="5" formatCode="_(* #,##0.0000_);_(* \(#,##0.0000\);_(* &quot;-&quot;??_);_(@_)">
                  <c:v>877.38256885999999</c:v>
                </c:pt>
                <c:pt idx="6" formatCode="_(* #,##0.0000_);_(* \(#,##0.0000\);_(* &quot;-&quot;??_);_(@_)">
                  <c:v>246.23301923999998</c:v>
                </c:pt>
              </c:numCache>
            </c:numRef>
          </c:val>
          <c:extLst>
            <c:ext xmlns:c16="http://schemas.microsoft.com/office/drawing/2014/chart" uri="{C3380CC4-5D6E-409C-BE32-E72D297353CC}">
              <c16:uniqueId val="{0000000E-67FF-4CC2-9ACB-D5EDD0D3E10D}"/>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r>
              <a:rPr lang="es-MX" sz="1200"/>
              <a:t>TRANSACCIONES (2)</a:t>
            </a:r>
          </a:p>
        </c:rich>
      </c:tx>
      <c:overlay val="0"/>
      <c:spPr>
        <a:noFill/>
        <a:ln>
          <a:noFill/>
        </a:ln>
        <a:effectLst/>
      </c:spPr>
      <c:txPr>
        <a:bodyPr rot="0" spcFirstLastPara="1" vertOverflow="ellipsis" vert="horz" wrap="square" anchor="ctr" anchorCtr="1"/>
        <a:lstStyle/>
        <a:p>
          <a:pPr>
            <a:defRPr sz="1200" b="1" i="0" u="none" strike="noStrike" kern="1200" cap="all"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2">
                  <a:shade val="5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38EE-4080-B094-FB1F3D8952D5}"/>
              </c:ext>
            </c:extLst>
          </c:dPt>
          <c:dPt>
            <c:idx val="1"/>
            <c:bubble3D val="0"/>
            <c:spPr>
              <a:solidFill>
                <a:schemeClr val="accent2">
                  <a:shade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38EE-4080-B094-FB1F3D8952D5}"/>
              </c:ext>
            </c:extLst>
          </c:dPt>
          <c:dPt>
            <c:idx val="2"/>
            <c:bubble3D val="0"/>
            <c:spPr>
              <a:solidFill>
                <a:schemeClr val="accent2">
                  <a:shade val="9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38EE-4080-B094-FB1F3D8952D5}"/>
              </c:ext>
            </c:extLst>
          </c:dPt>
          <c:dPt>
            <c:idx val="3"/>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38EE-4080-B094-FB1F3D8952D5}"/>
              </c:ext>
            </c:extLst>
          </c:dPt>
          <c:dPt>
            <c:idx val="4"/>
            <c:bubble3D val="0"/>
            <c:spPr>
              <a:solidFill>
                <a:schemeClr val="accent2">
                  <a:tint val="7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38EE-4080-B094-FB1F3D8952D5}"/>
              </c:ext>
            </c:extLst>
          </c:dPt>
          <c:dPt>
            <c:idx val="5"/>
            <c:bubble3D val="0"/>
            <c:spPr>
              <a:solidFill>
                <a:schemeClr val="accent2">
                  <a:tint val="6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38EE-4080-B094-FB1F3D8952D5}"/>
              </c:ext>
            </c:extLst>
          </c:dPt>
          <c:dPt>
            <c:idx val="6"/>
            <c:bubble3D val="0"/>
            <c:spPr>
              <a:solidFill>
                <a:schemeClr val="accent2">
                  <a:tint val="48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38EE-4080-B094-FB1F3D8952D5}"/>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1-38EE-4080-B094-FB1F3D8952D5}"/>
                </c:ext>
              </c:extLst>
            </c:dLbl>
            <c:dLbl>
              <c:idx val="1"/>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7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3-38EE-4080-B094-FB1F3D8952D5}"/>
                </c:ext>
              </c:extLst>
            </c:dLbl>
            <c:dLbl>
              <c:idx val="2"/>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hade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5-38EE-4080-B094-FB1F3D8952D5}"/>
                </c:ext>
              </c:extLst>
            </c:dLbl>
            <c:dLbl>
              <c:idx val="3"/>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9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7-38EE-4080-B094-FB1F3D8952D5}"/>
                </c:ext>
              </c:extLst>
            </c:dLbl>
            <c:dLbl>
              <c:idx val="4"/>
              <c:layout>
                <c:manualLayout>
                  <c:x val="-4.1666666666666664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83000"/>
                        </a:schemeClr>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8EE-4080-B094-FB1F3D8952D5}"/>
                </c:ext>
              </c:extLst>
            </c:dLbl>
            <c:dLbl>
              <c:idx val="5"/>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tint val="50000"/>
                        </a:schemeClr>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B-38EE-4080-B094-FB1F3D8952D5}"/>
                </c:ext>
              </c:extLst>
            </c:dLbl>
            <c:dLbl>
              <c:idx val="6"/>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extLst>
                <c:ext xmlns:c16="http://schemas.microsoft.com/office/drawing/2014/chart" uri="{C3380CC4-5D6E-409C-BE32-E72D297353CC}">
                  <c16:uniqueId val="{0000000D-38EE-4080-B094-FB1F3D8952D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MX"/>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'Volume YTD'!$Z$6:$Z$11</c:f>
              <c:strCache>
                <c:ptCount val="6"/>
                <c:pt idx="0">
                  <c:v> México </c:v>
                </c:pt>
                <c:pt idx="1">
                  <c:v> Centroamérica  </c:v>
                </c:pt>
                <c:pt idx="2">
                  <c:v> Colombia </c:v>
                </c:pt>
                <c:pt idx="3">
                  <c:v> Brasil </c:v>
                </c:pt>
                <c:pt idx="4">
                  <c:v> Argentina  </c:v>
                </c:pt>
                <c:pt idx="5">
                  <c:v> Uruguay  </c:v>
                </c:pt>
              </c:strCache>
            </c:strRef>
          </c:cat>
          <c:val>
            <c:numRef>
              <c:f>'Volume YTD'!$R$23:$R$29</c:f>
              <c:numCache>
                <c:formatCode>_(* #,##0.0_);_(* \(#,##0.0\);_(* "-"??_);_(@_)</c:formatCode>
                <c:ptCount val="7"/>
                <c:pt idx="0">
                  <c:v>10131.881118904899</c:v>
                </c:pt>
                <c:pt idx="1">
                  <c:v>1459.4794854429595</c:v>
                </c:pt>
                <c:pt idx="2">
                  <c:v>1335.2193178499926</c:v>
                </c:pt>
                <c:pt idx="3" formatCode="_(* #,##0.0000_);_(* \(#,##0.0000\);_(* &quot;-&quot;??_);_(@_)">
                  <c:v>2592.8452019048132</c:v>
                </c:pt>
                <c:pt idx="4" formatCode="_(* #,##0.0000_);_(* \(#,##0.0000\);_(* &quot;-&quot;??_);_(@_)">
                  <c:v>8286.1734676390006</c:v>
                </c:pt>
                <c:pt idx="5" formatCode="_(* #,##0.0000_);_(* \(#,##0.0000\);_(* &quot;-&quot;??_);_(@_)">
                  <c:v>877.38256885999999</c:v>
                </c:pt>
                <c:pt idx="6" formatCode="_(* #,##0.0000_);_(* \(#,##0.0000\);_(* &quot;-&quot;??_);_(@_)">
                  <c:v>246.23301923999998</c:v>
                </c:pt>
              </c:numCache>
            </c:numRef>
          </c:val>
          <c:extLst>
            <c:ext xmlns:c16="http://schemas.microsoft.com/office/drawing/2014/chart" uri="{C3380CC4-5D6E-409C-BE32-E72D297353CC}">
              <c16:uniqueId val="{0000000E-38EE-4080-B094-FB1F3D8952D5}"/>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withinLinear" id="15">
  <a:schemeClr val="accent2"/>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withinLinear" id="15">
  <a:schemeClr val="accent2"/>
</cs:colorStyle>
</file>

<file path=xl/charts/colors8.xml><?xml version="1.0" encoding="utf-8"?>
<cs:colorStyle xmlns:cs="http://schemas.microsoft.com/office/drawing/2012/chartStyle" xmlns:a="http://schemas.openxmlformats.org/drawingml/2006/main" meth="withinLinear" id="15">
  <a:schemeClr val="accent2"/>
</cs:colorStyle>
</file>

<file path=xl/charts/colors9.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2.png"/><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image" Target="../media/image2.png"/><Relationship Id="rId5" Type="http://schemas.openxmlformats.org/officeDocument/2006/relationships/chart" Target="../charts/chart9.xml"/><Relationship Id="rId4"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190500</xdr:rowOff>
    </xdr:from>
    <xdr:to>
      <xdr:col>1</xdr:col>
      <xdr:colOff>0</xdr:colOff>
      <xdr:row>3</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200025</xdr:rowOff>
    </xdr:from>
    <xdr:to>
      <xdr:col>1</xdr:col>
      <xdr:colOff>0</xdr:colOff>
      <xdr:row>3</xdr:row>
      <xdr:rowOff>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4" name="Picture 4">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5" name="Picture 6">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xdr:twoCellAnchor>
    <xdr:from>
      <xdr:col>1</xdr:col>
      <xdr:colOff>0</xdr:colOff>
      <xdr:row>1</xdr:row>
      <xdr:rowOff>190500</xdr:rowOff>
    </xdr:from>
    <xdr:to>
      <xdr:col>1</xdr:col>
      <xdr:colOff>0</xdr:colOff>
      <xdr:row>3</xdr:row>
      <xdr:rowOff>0</xdr:rowOff>
    </xdr:to>
    <xdr:pic>
      <xdr:nvPicPr>
        <xdr:cNvPr id="6" name="Picture 7">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1333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7</xdr:col>
          <xdr:colOff>0</xdr:colOff>
          <xdr:row>32</xdr:row>
          <xdr:rowOff>0</xdr:rowOff>
        </xdr:from>
        <xdr:to>
          <xdr:col>7</xdr:col>
          <xdr:colOff>0</xdr:colOff>
          <xdr:row>32</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twoCellAnchor>
    <xdr:from>
      <xdr:col>14</xdr:col>
      <xdr:colOff>662065</xdr:colOff>
      <xdr:row>25</xdr:row>
      <xdr:rowOff>12492</xdr:rowOff>
    </xdr:from>
    <xdr:to>
      <xdr:col>22</xdr:col>
      <xdr:colOff>609355</xdr:colOff>
      <xdr:row>35</xdr:row>
      <xdr:rowOff>63975</xdr:rowOff>
    </xdr:to>
    <xdr:graphicFrame macro="">
      <xdr:nvGraphicFramePr>
        <xdr:cNvPr id="9" name="Gráfico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228600</xdr:colOff>
      <xdr:row>24</xdr:row>
      <xdr:rowOff>87086</xdr:rowOff>
    </xdr:from>
    <xdr:to>
      <xdr:col>11</xdr:col>
      <xdr:colOff>530405</xdr:colOff>
      <xdr:row>34</xdr:row>
      <xdr:rowOff>124389</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3"/>
        <a:stretch>
          <a:fillRect/>
        </a:stretch>
      </xdr:blipFill>
      <xdr:spPr>
        <a:xfrm>
          <a:off x="7184571" y="6096000"/>
          <a:ext cx="5346655" cy="2731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52400"/>
          <a:ext cx="0" cy="285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41</xdr:row>
          <xdr:rowOff>0</xdr:rowOff>
        </xdr:from>
        <xdr:to>
          <xdr:col>4</xdr:col>
          <xdr:colOff>0</xdr:colOff>
          <xdr:row>41</xdr:row>
          <xdr:rowOff>0</xdr:rowOff>
        </xdr:to>
        <xdr:sp macro="" textlink="">
          <xdr:nvSpPr>
            <xdr:cNvPr id="40961" name="Object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0</xdr:rowOff>
    </xdr:to>
    <xdr:pic>
      <xdr:nvPicPr>
        <xdr:cNvPr id="2" name="Picture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0</xdr:rowOff>
    </xdr:to>
    <xdr:pic>
      <xdr:nvPicPr>
        <xdr:cNvPr id="3" name="Picture 3">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4" name="Picture 4">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5" name="Picture 6">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0</xdr:rowOff>
    </xdr:to>
    <xdr:pic>
      <xdr:nvPicPr>
        <xdr:cNvPr id="6" name="Picture 7">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33350"/>
          <a:ext cx="0" cy="266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77625" y="123825"/>
          <a:ext cx="0" cy="1428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33350"/>
          <a:ext cx="0" cy="1333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77575" y="123825"/>
          <a:ext cx="0" cy="142875"/>
        </a:xfrm>
        <a:prstGeom prst="rect">
          <a:avLst/>
        </a:prstGeom>
        <a:noFill/>
        <a:ln w="9525">
          <a:noFill/>
          <a:miter lim="800000"/>
          <a:headEnd/>
          <a:tailEnd/>
        </a:ln>
      </xdr:spPr>
    </xdr:pic>
    <xdr:clientData/>
  </xdr:twoCellAnchor>
  <xdr:twoCellAnchor>
    <xdr:from>
      <xdr:col>17</xdr:col>
      <xdr:colOff>733425</xdr:colOff>
      <xdr:row>0</xdr:row>
      <xdr:rowOff>161925</xdr:rowOff>
    </xdr:from>
    <xdr:to>
      <xdr:col>24</xdr:col>
      <xdr:colOff>609600</xdr:colOff>
      <xdr:row>14</xdr:row>
      <xdr:rowOff>180975</xdr:rowOff>
    </xdr:to>
    <xdr:graphicFrame macro="">
      <xdr:nvGraphicFramePr>
        <xdr:cNvPr id="18" name="Gráfico 17">
          <a:extLst>
            <a:ext uri="{FF2B5EF4-FFF2-40B4-BE49-F238E27FC236}">
              <a16:creationId xmlns:a16="http://schemas.microsoft.com/office/drawing/2014/main" id="{00000000-0008-0000-08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200025</xdr:colOff>
      <xdr:row>1</xdr:row>
      <xdr:rowOff>19050</xdr:rowOff>
    </xdr:from>
    <xdr:to>
      <xdr:col>34</xdr:col>
      <xdr:colOff>171450</xdr:colOff>
      <xdr:row>15</xdr:row>
      <xdr:rowOff>0</xdr:rowOff>
    </xdr:to>
    <xdr:graphicFrame macro="">
      <xdr:nvGraphicFramePr>
        <xdr:cNvPr id="19" name="Gráfico 18">
          <a:extLst>
            <a:ext uri="{FF2B5EF4-FFF2-40B4-BE49-F238E27FC236}">
              <a16:creationId xmlns:a16="http://schemas.microsoft.com/office/drawing/2014/main" id="{00000000-0008-0000-08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133350</xdr:colOff>
      <xdr:row>15</xdr:row>
      <xdr:rowOff>76200</xdr:rowOff>
    </xdr:from>
    <xdr:to>
      <xdr:col>25</xdr:col>
      <xdr:colOff>104775</xdr:colOff>
      <xdr:row>29</xdr:row>
      <xdr:rowOff>114300</xdr:rowOff>
    </xdr:to>
    <xdr:graphicFrame macro="">
      <xdr:nvGraphicFramePr>
        <xdr:cNvPr id="21" name="Gráfico 20">
          <a:extLst>
            <a:ext uri="{FF2B5EF4-FFF2-40B4-BE49-F238E27FC236}">
              <a16:creationId xmlns:a16="http://schemas.microsoft.com/office/drawing/2014/main" id="{00000000-0008-0000-08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114300</xdr:colOff>
      <xdr:row>19</xdr:row>
      <xdr:rowOff>28575</xdr:rowOff>
    </xdr:from>
    <xdr:to>
      <xdr:col>34</xdr:col>
      <xdr:colOff>85725</xdr:colOff>
      <xdr:row>32</xdr:row>
      <xdr:rowOff>200025</xdr:rowOff>
    </xdr:to>
    <xdr:graphicFrame macro="">
      <xdr:nvGraphicFramePr>
        <xdr:cNvPr id="22" name="Gráfico 21">
          <a:extLst>
            <a:ext uri="{FF2B5EF4-FFF2-40B4-BE49-F238E27FC236}">
              <a16:creationId xmlns:a16="http://schemas.microsoft.com/office/drawing/2014/main" id="{00000000-0008-0000-08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90500"/>
          <a:ext cx="0" cy="19050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430000" y="123825"/>
          <a:ext cx="0" cy="257175"/>
        </a:xfrm>
        <a:prstGeom prst="rect">
          <a:avLst/>
        </a:prstGeom>
        <a:noFill/>
        <a:ln w="9525">
          <a:noFill/>
          <a:miter lim="800000"/>
          <a:headEnd/>
          <a:tailEnd/>
        </a:ln>
      </xdr:spPr>
    </xdr:pic>
    <xdr:clientData/>
  </xdr:twoCellAnchor>
  <xdr:twoCellAnchor>
    <xdr:from>
      <xdr:col>17</xdr:col>
      <xdr:colOff>733425</xdr:colOff>
      <xdr:row>0</xdr:row>
      <xdr:rowOff>161925</xdr:rowOff>
    </xdr:from>
    <xdr:to>
      <xdr:col>24</xdr:col>
      <xdr:colOff>609600</xdr:colOff>
      <xdr:row>14</xdr:row>
      <xdr:rowOff>180975</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200025</xdr:colOff>
      <xdr:row>1</xdr:row>
      <xdr:rowOff>19050</xdr:rowOff>
    </xdr:from>
    <xdr:to>
      <xdr:col>34</xdr:col>
      <xdr:colOff>171450</xdr:colOff>
      <xdr:row>15</xdr:row>
      <xdr:rowOff>0</xdr:rowOff>
    </xdr:to>
    <xdr:graphicFrame macro="">
      <xdr:nvGraphicFramePr>
        <xdr:cNvPr id="18" name="Gráfico 17">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133350</xdr:colOff>
      <xdr:row>15</xdr:row>
      <xdr:rowOff>76200</xdr:rowOff>
    </xdr:from>
    <xdr:to>
      <xdr:col>25</xdr:col>
      <xdr:colOff>104775</xdr:colOff>
      <xdr:row>29</xdr:row>
      <xdr:rowOff>114300</xdr:rowOff>
    </xdr:to>
    <xdr:graphicFrame macro="">
      <xdr:nvGraphicFramePr>
        <xdr:cNvPr id="19" name="Gráfico 18">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114300</xdr:colOff>
      <xdr:row>19</xdr:row>
      <xdr:rowOff>28575</xdr:rowOff>
    </xdr:from>
    <xdr:to>
      <xdr:col>34</xdr:col>
      <xdr:colOff>85725</xdr:colOff>
      <xdr:row>32</xdr:row>
      <xdr:rowOff>200025</xdr:rowOff>
    </xdr:to>
    <xdr:graphicFrame macro="">
      <xdr:nvGraphicFramePr>
        <xdr:cNvPr id="20" name="Gráfico 19">
          <a:extLst>
            <a:ext uri="{FF2B5EF4-FFF2-40B4-BE49-F238E27FC236}">
              <a16:creationId xmlns:a16="http://schemas.microsoft.com/office/drawing/2014/main" id="{00000000-0008-0000-09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0</xdr:row>
      <xdr:rowOff>190500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5" name="Picture 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6" name="Picture 6">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7" name="Picture 13">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8" name="Picture 14">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9" name="Picture 15">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0" name="Picture 16">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1" name="Picture 17">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2" name="Picture 18">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200025</xdr:rowOff>
    </xdr:from>
    <xdr:to>
      <xdr:col>15</xdr:col>
      <xdr:colOff>0</xdr:colOff>
      <xdr:row>2</xdr:row>
      <xdr:rowOff>0</xdr:rowOff>
    </xdr:to>
    <xdr:pic>
      <xdr:nvPicPr>
        <xdr:cNvPr id="13" name="Picture 19">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4" name="Picture 20">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190500</xdr:rowOff>
    </xdr:from>
    <xdr:to>
      <xdr:col>15</xdr:col>
      <xdr:colOff>0</xdr:colOff>
      <xdr:row>2</xdr:row>
      <xdr:rowOff>0</xdr:rowOff>
    </xdr:to>
    <xdr:pic>
      <xdr:nvPicPr>
        <xdr:cNvPr id="15" name="Picture 2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80975"/>
          <a:ext cx="0" cy="209550"/>
        </a:xfrm>
        <a:prstGeom prst="rect">
          <a:avLst/>
        </a:prstGeom>
        <a:noFill/>
        <a:ln w="9525">
          <a:noFill/>
          <a:miter lim="800000"/>
          <a:headEnd/>
          <a:tailEnd/>
        </a:ln>
      </xdr:spPr>
    </xdr:pic>
    <xdr:clientData/>
  </xdr:twoCellAnchor>
  <xdr:twoCellAnchor>
    <xdr:from>
      <xdr:col>15</xdr:col>
      <xdr:colOff>0</xdr:colOff>
      <xdr:row>0</xdr:row>
      <xdr:rowOff>123825</xdr:rowOff>
    </xdr:from>
    <xdr:to>
      <xdr:col>15</xdr:col>
      <xdr:colOff>0</xdr:colOff>
      <xdr:row>2</xdr:row>
      <xdr:rowOff>0</xdr:rowOff>
    </xdr:to>
    <xdr:pic>
      <xdr:nvPicPr>
        <xdr:cNvPr id="16" name="Picture 22">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010900" y="123825"/>
          <a:ext cx="0" cy="266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R23"/>
  <sheetViews>
    <sheetView showGridLines="0" tabSelected="1" zoomScale="125" zoomScaleNormal="100" workbookViewId="0"/>
  </sheetViews>
  <sheetFormatPr baseColWidth="10" defaultColWidth="11.42578125" defaultRowHeight="12.75" x14ac:dyDescent="0.2"/>
  <cols>
    <col min="1" max="1" width="11.42578125" style="154"/>
    <col min="2" max="2" width="14.28515625" style="154" customWidth="1"/>
    <col min="3" max="3" width="21.85546875" style="154" bestFit="1" customWidth="1"/>
    <col min="4" max="5" width="12.42578125" style="154" customWidth="1"/>
    <col min="6" max="6" width="3" style="154" customWidth="1"/>
    <col min="7" max="7" width="12.42578125" style="154" customWidth="1"/>
    <col min="8" max="8" width="12.140625" style="154" customWidth="1"/>
    <col min="9" max="9" width="3" style="154" customWidth="1"/>
    <col min="10" max="11" width="12.42578125" style="154" customWidth="1"/>
    <col min="12" max="12" width="3" style="154" customWidth="1"/>
    <col min="13" max="14" width="12.42578125" style="154" customWidth="1"/>
    <col min="15" max="16384" width="11.42578125" style="154"/>
  </cols>
  <sheetData>
    <row r="1" spans="2:17" x14ac:dyDescent="0.2">
      <c r="B1" s="540"/>
      <c r="C1" s="540"/>
      <c r="D1" s="540"/>
      <c r="E1" s="540"/>
      <c r="F1" s="540"/>
      <c r="G1" s="540"/>
      <c r="H1" s="540"/>
      <c r="I1" s="540"/>
      <c r="J1" s="540"/>
      <c r="K1" s="540"/>
      <c r="L1" s="540"/>
      <c r="M1" s="540"/>
      <c r="N1" s="540"/>
    </row>
    <row r="2" spans="2:17" ht="24.95" customHeight="1" x14ac:dyDescent="0.2">
      <c r="B2" s="714" t="s">
        <v>257</v>
      </c>
      <c r="C2" s="714"/>
      <c r="D2" s="714"/>
      <c r="E2" s="714"/>
      <c r="F2" s="714"/>
      <c r="G2" s="714"/>
      <c r="H2" s="714"/>
      <c r="I2" s="714"/>
      <c r="J2" s="714"/>
      <c r="K2" s="714"/>
      <c r="L2" s="714"/>
      <c r="M2" s="714"/>
      <c r="N2" s="714"/>
    </row>
    <row r="3" spans="2:17" ht="18" customHeight="1" x14ac:dyDescent="0.2">
      <c r="B3" s="715" t="s">
        <v>62</v>
      </c>
      <c r="C3" s="715"/>
      <c r="D3" s="715"/>
      <c r="E3" s="715"/>
      <c r="F3" s="715"/>
      <c r="G3" s="715"/>
      <c r="H3" s="715"/>
      <c r="I3" s="715"/>
      <c r="J3" s="715"/>
      <c r="K3" s="715"/>
      <c r="L3" s="715"/>
      <c r="M3" s="715"/>
      <c r="N3" s="715"/>
    </row>
    <row r="4" spans="2:17" ht="21" customHeight="1" x14ac:dyDescent="0.25">
      <c r="B4" s="368"/>
      <c r="C4" s="368"/>
      <c r="D4" s="713" t="s">
        <v>55</v>
      </c>
      <c r="E4" s="713"/>
      <c r="G4" s="713" t="s">
        <v>56</v>
      </c>
      <c r="H4" s="713"/>
      <c r="J4" s="713" t="s">
        <v>57</v>
      </c>
      <c r="K4" s="713"/>
      <c r="M4" s="713" t="s">
        <v>147</v>
      </c>
      <c r="N4" s="713"/>
      <c r="Q4" s="154" t="s">
        <v>253</v>
      </c>
    </row>
    <row r="5" spans="2:17" ht="15.75" thickBot="1" x14ac:dyDescent="0.3">
      <c r="B5" s="369"/>
      <c r="C5" s="369"/>
      <c r="D5" s="370" t="str">
        <f>+Q4</f>
        <v>4Q24</v>
      </c>
      <c r="E5" s="370" t="str">
        <f>+Q5</f>
        <v>FY 2024</v>
      </c>
      <c r="G5" s="370" t="str">
        <f>+Q4</f>
        <v>4Q24</v>
      </c>
      <c r="H5" s="370" t="str">
        <f>+Q5</f>
        <v>FY 2024</v>
      </c>
      <c r="J5" s="371" t="str">
        <f>+Q4</f>
        <v>4Q24</v>
      </c>
      <c r="K5" s="370" t="str">
        <f>+Q5</f>
        <v>FY 2024</v>
      </c>
      <c r="M5" s="370" t="str">
        <f>+Q4</f>
        <v>4Q24</v>
      </c>
      <c r="N5" s="370" t="str">
        <f>+Q5</f>
        <v>FY 2024</v>
      </c>
      <c r="Q5" s="154" t="s">
        <v>252</v>
      </c>
    </row>
    <row r="6" spans="2:17" ht="12.75" customHeight="1" x14ac:dyDescent="0.2">
      <c r="B6" s="711" t="s">
        <v>179</v>
      </c>
      <c r="C6" s="372" t="s">
        <v>58</v>
      </c>
      <c r="D6" s="375">
        <v>0.14300848703669122</v>
      </c>
      <c r="E6" s="375">
        <v>0.14160362585993713</v>
      </c>
      <c r="F6" s="373"/>
      <c r="G6" s="536">
        <v>0.17126284901769107</v>
      </c>
      <c r="H6" s="536">
        <v>0.16125017752711579</v>
      </c>
      <c r="I6" s="373"/>
      <c r="J6" s="536">
        <v>0.24998734702759395</v>
      </c>
      <c r="K6" s="375">
        <v>0.1743789360239083</v>
      </c>
      <c r="L6" s="373"/>
      <c r="M6" s="536">
        <v>0.35125925901299837</v>
      </c>
      <c r="N6" s="536">
        <v>0.21463815031232225</v>
      </c>
    </row>
    <row r="7" spans="2:17" x14ac:dyDescent="0.2">
      <c r="B7" s="711"/>
      <c r="C7" s="374" t="s">
        <v>78</v>
      </c>
      <c r="D7" s="375">
        <v>0.10414201797698763</v>
      </c>
      <c r="E7" s="375">
        <v>0.11806221265631667</v>
      </c>
      <c r="F7" s="347"/>
      <c r="G7" s="351">
        <v>9.9543382186572549E-2</v>
      </c>
      <c r="H7" s="351">
        <v>0.12721980431898627</v>
      </c>
      <c r="I7" s="347"/>
      <c r="J7" s="376">
        <v>0.23660414249711681</v>
      </c>
      <c r="K7" s="376">
        <v>0.14934860683657458</v>
      </c>
      <c r="L7" s="347"/>
      <c r="M7" s="351"/>
      <c r="N7" s="156"/>
    </row>
    <row r="8" spans="2:17" x14ac:dyDescent="0.2">
      <c r="B8" s="711"/>
      <c r="C8" s="377" t="s">
        <v>12</v>
      </c>
      <c r="D8" s="376">
        <v>0.19439357982506644</v>
      </c>
      <c r="E8" s="376">
        <v>0.17833567895653513</v>
      </c>
      <c r="F8" s="347"/>
      <c r="G8" s="376">
        <v>0.28087330299633062</v>
      </c>
      <c r="H8" s="376">
        <v>0.22347184757488758</v>
      </c>
      <c r="I8" s="347"/>
      <c r="J8" s="351">
        <v>0.26852572639315198</v>
      </c>
      <c r="K8" s="351">
        <v>0.2270511262964281</v>
      </c>
      <c r="L8" s="347"/>
      <c r="M8" s="351"/>
      <c r="N8" s="156"/>
    </row>
    <row r="9" spans="2:17" ht="13.5" thickBot="1" x14ac:dyDescent="0.25">
      <c r="B9" s="378"/>
      <c r="C9" s="379"/>
      <c r="D9" s="380"/>
      <c r="E9" s="380"/>
      <c r="F9" s="347"/>
      <c r="G9" s="380"/>
      <c r="H9" s="380"/>
      <c r="I9" s="347"/>
      <c r="J9" s="380"/>
      <c r="K9" s="380"/>
      <c r="L9" s="347"/>
      <c r="M9" s="348"/>
      <c r="N9" s="156"/>
    </row>
    <row r="10" spans="2:17" ht="12.75" customHeight="1" x14ac:dyDescent="0.2">
      <c r="B10" s="710" t="s">
        <v>178</v>
      </c>
      <c r="C10" s="381" t="s">
        <v>58</v>
      </c>
      <c r="D10" s="375">
        <v>0.12981912907668458</v>
      </c>
      <c r="E10" s="375">
        <v>0.14334449765118795</v>
      </c>
      <c r="F10" s="382"/>
      <c r="G10" s="375">
        <v>0.1548123130933472</v>
      </c>
      <c r="H10" s="375">
        <v>0.16077530073737312</v>
      </c>
      <c r="I10" s="382"/>
      <c r="J10" s="375">
        <v>0.2316412661420677</v>
      </c>
      <c r="K10" s="375">
        <v>0.17579809706730987</v>
      </c>
      <c r="L10" s="347"/>
      <c r="M10" s="349"/>
      <c r="N10" s="157"/>
    </row>
    <row r="11" spans="2:17" x14ac:dyDescent="0.2">
      <c r="B11" s="711"/>
      <c r="C11" s="377" t="str">
        <f>+C7</f>
        <v>Mexico &amp; Central America</v>
      </c>
      <c r="D11" s="383">
        <v>7.2006600175781976E-2</v>
      </c>
      <c r="E11" s="383">
        <v>0.10767670146590191</v>
      </c>
      <c r="F11" s="347"/>
      <c r="G11" s="383">
        <v>6.6724718221751633E-2</v>
      </c>
      <c r="H11" s="383">
        <v>0.11627072356144796</v>
      </c>
      <c r="I11" s="347"/>
      <c r="J11" s="383">
        <v>0.18973617336562576</v>
      </c>
      <c r="K11" s="383">
        <v>0.13718704743381838</v>
      </c>
      <c r="L11" s="347"/>
      <c r="M11" s="350"/>
      <c r="N11" s="158"/>
    </row>
    <row r="12" spans="2:17" ht="13.5" thickBot="1" x14ac:dyDescent="0.25">
      <c r="B12" s="712"/>
      <c r="C12" s="384" t="s">
        <v>12</v>
      </c>
      <c r="D12" s="387">
        <v>0.20954240598743756</v>
      </c>
      <c r="E12" s="387">
        <v>0.20057978907127305</v>
      </c>
      <c r="F12" s="385"/>
      <c r="G12" s="386">
        <v>0.29512436895650107</v>
      </c>
      <c r="H12" s="386">
        <v>0.24434844365989572</v>
      </c>
      <c r="I12" s="347"/>
      <c r="J12" s="387">
        <v>0.29314573608666783</v>
      </c>
      <c r="K12" s="387">
        <v>0.26013147475545773</v>
      </c>
      <c r="L12" s="385"/>
      <c r="M12" s="386"/>
      <c r="N12" s="386"/>
    </row>
    <row r="13" spans="2:17" x14ac:dyDescent="0.2">
      <c r="I13" s="388"/>
    </row>
    <row r="14" spans="2:17" ht="12.75" customHeight="1" x14ac:dyDescent="0.2">
      <c r="C14" s="159" t="s">
        <v>59</v>
      </c>
      <c r="G14" s="284"/>
    </row>
    <row r="22" spans="18:18" x14ac:dyDescent="0.2">
      <c r="R22" s="154">
        <f>2100.8*155.88</f>
        <v>327472.70400000003</v>
      </c>
    </row>
    <row r="23" spans="18:18" x14ac:dyDescent="0.2">
      <c r="R23" s="706">
        <f>R22/20.6284</f>
        <v>15874.847491807413</v>
      </c>
    </row>
  </sheetData>
  <mergeCells count="8">
    <mergeCell ref="B10:B12"/>
    <mergeCell ref="M4:N4"/>
    <mergeCell ref="B2:N2"/>
    <mergeCell ref="D4:E4"/>
    <mergeCell ref="G4:H4"/>
    <mergeCell ref="J4:K4"/>
    <mergeCell ref="B6:B8"/>
    <mergeCell ref="B3:N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2A0A-92F2-442B-B575-47C4A564DF3C}">
  <sheetPr>
    <tabColor rgb="FF92D050"/>
  </sheetPr>
  <dimension ref="A1:AA52"/>
  <sheetViews>
    <sheetView showGridLines="0" zoomScale="116" zoomScaleNormal="80" workbookViewId="0">
      <selection activeCell="F24" sqref="F24"/>
    </sheetView>
  </sheetViews>
  <sheetFormatPr baseColWidth="10" defaultColWidth="9.85546875" defaultRowHeight="11.1" customHeight="1" x14ac:dyDescent="0.2"/>
  <cols>
    <col min="1" max="1" width="32.42578125" style="207" customWidth="1"/>
    <col min="2" max="2" width="1.7109375" style="210" customWidth="1"/>
    <col min="3" max="3" width="12.28515625" style="208" bestFit="1" customWidth="1"/>
    <col min="4" max="4" width="13.140625" style="208" customWidth="1"/>
    <col min="5" max="6" width="11.85546875" style="208" customWidth="1"/>
    <col min="7" max="7" width="11.28515625" style="208" customWidth="1"/>
    <col min="8" max="8" width="6.140625" style="208" customWidth="1"/>
    <col min="9" max="9" width="11.140625" style="208" customWidth="1"/>
    <col min="10" max="11" width="11.28515625" style="208" customWidth="1"/>
    <col min="12" max="13" width="11.28515625" style="210" customWidth="1"/>
    <col min="14" max="14" width="4.140625" style="210" customWidth="1"/>
    <col min="15" max="15" width="11.28515625" style="210" customWidth="1"/>
    <col min="16" max="16" width="13.5703125" style="200" customWidth="1"/>
    <col min="17" max="17" width="10.7109375" style="200" customWidth="1"/>
    <col min="18" max="18" width="12.28515625" style="200" bestFit="1" customWidth="1"/>
    <col min="19" max="19" width="10" style="200" bestFit="1" customWidth="1"/>
    <col min="20" max="20" width="9.85546875" style="200"/>
    <col min="21" max="21" width="10" style="200" bestFit="1" customWidth="1"/>
    <col min="22" max="26" width="9.85546875" style="200"/>
    <col min="27" max="27" width="11.28515625" style="200" bestFit="1" customWidth="1"/>
    <col min="28" max="16384" width="9.85546875" style="200"/>
  </cols>
  <sheetData>
    <row r="1" spans="1:27" ht="15" customHeight="1" x14ac:dyDescent="0.2">
      <c r="A1" s="714" t="s">
        <v>101</v>
      </c>
      <c r="B1" s="714"/>
      <c r="C1" s="714"/>
      <c r="D1" s="714"/>
      <c r="E1" s="714"/>
      <c r="F1" s="714"/>
      <c r="G1" s="714"/>
      <c r="H1" s="714"/>
      <c r="I1" s="714"/>
      <c r="J1" s="714"/>
      <c r="K1" s="714"/>
      <c r="L1" s="714"/>
      <c r="M1" s="714"/>
      <c r="N1" s="714"/>
      <c r="O1" s="714"/>
      <c r="P1" s="199"/>
      <c r="Q1" s="199"/>
      <c r="R1" s="199"/>
    </row>
    <row r="2" spans="1:27" ht="15" customHeight="1" x14ac:dyDescent="0.2">
      <c r="A2" s="714" t="s">
        <v>232</v>
      </c>
      <c r="B2" s="714"/>
      <c r="C2" s="714"/>
      <c r="D2" s="714"/>
      <c r="E2" s="714"/>
      <c r="F2" s="714"/>
      <c r="G2" s="714"/>
      <c r="H2" s="714"/>
      <c r="I2" s="714"/>
      <c r="J2" s="714"/>
      <c r="K2" s="714"/>
      <c r="L2" s="714"/>
      <c r="M2" s="714"/>
      <c r="N2" s="714"/>
      <c r="O2" s="714"/>
      <c r="P2" s="201"/>
      <c r="Q2" s="201"/>
      <c r="R2" s="201"/>
    </row>
    <row r="3" spans="1:27" ht="10.5" customHeight="1" x14ac:dyDescent="0.2">
      <c r="A3" s="202"/>
      <c r="B3" s="203"/>
      <c r="C3" s="204"/>
      <c r="D3" s="204"/>
      <c r="E3" s="204"/>
      <c r="F3" s="204"/>
      <c r="G3" s="204"/>
      <c r="H3" s="204"/>
      <c r="I3" s="204"/>
      <c r="J3" s="204"/>
      <c r="K3" s="204"/>
      <c r="L3" s="205"/>
      <c r="M3" s="205"/>
      <c r="N3" s="205"/>
      <c r="O3" s="205"/>
    </row>
    <row r="4" spans="1:27" ht="23.25" customHeight="1" x14ac:dyDescent="0.2">
      <c r="A4" s="759" t="s">
        <v>136</v>
      </c>
      <c r="B4" s="759"/>
      <c r="C4" s="759"/>
      <c r="D4" s="759"/>
      <c r="E4" s="759"/>
      <c r="F4" s="759"/>
      <c r="G4" s="759"/>
      <c r="H4" s="759"/>
      <c r="I4" s="759"/>
      <c r="J4" s="759"/>
      <c r="K4" s="759"/>
      <c r="L4" s="759"/>
      <c r="M4" s="759"/>
      <c r="N4" s="759"/>
      <c r="O4" s="759"/>
    </row>
    <row r="5" spans="1:27" ht="18" customHeight="1" thickBot="1" x14ac:dyDescent="0.25">
      <c r="A5" s="332"/>
      <c r="B5" s="333"/>
      <c r="C5" s="758" t="s">
        <v>235</v>
      </c>
      <c r="D5" s="758"/>
      <c r="E5" s="758"/>
      <c r="F5" s="758"/>
      <c r="G5" s="758"/>
      <c r="H5" s="333"/>
      <c r="I5" s="760" t="s">
        <v>229</v>
      </c>
      <c r="J5" s="760"/>
      <c r="K5" s="760"/>
      <c r="L5" s="760"/>
      <c r="M5" s="760"/>
      <c r="N5" s="664"/>
      <c r="O5" s="334" t="s">
        <v>75</v>
      </c>
    </row>
    <row r="6" spans="1:27" ht="18" customHeight="1" x14ac:dyDescent="0.2">
      <c r="A6" s="335"/>
      <c r="B6" s="302"/>
      <c r="C6" s="583" t="s">
        <v>63</v>
      </c>
      <c r="D6" s="583" t="s">
        <v>156</v>
      </c>
      <c r="E6" s="583" t="s">
        <v>157</v>
      </c>
      <c r="F6" s="583" t="s">
        <v>64</v>
      </c>
      <c r="G6" s="583" t="s">
        <v>65</v>
      </c>
      <c r="H6" s="333"/>
      <c r="I6" s="336" t="s">
        <v>63</v>
      </c>
      <c r="J6" s="336" t="s">
        <v>156</v>
      </c>
      <c r="K6" s="336" t="s">
        <v>157</v>
      </c>
      <c r="L6" s="336" t="s">
        <v>64</v>
      </c>
      <c r="M6" s="336" t="s">
        <v>65</v>
      </c>
      <c r="N6" s="337"/>
      <c r="O6" s="583" t="s">
        <v>80</v>
      </c>
      <c r="P6" s="216"/>
      <c r="Q6" s="216" t="str">
        <f>+A7</f>
        <v xml:space="preserve">Mexico </v>
      </c>
      <c r="R6" s="275">
        <f>+G7</f>
        <v>2124.287360152061</v>
      </c>
      <c r="Z6" s="216" t="s">
        <v>164</v>
      </c>
      <c r="AA6" s="275">
        <v>421.62026767494314</v>
      </c>
    </row>
    <row r="7" spans="1:27" ht="18" customHeight="1" x14ac:dyDescent="0.2">
      <c r="A7" s="609" t="s">
        <v>246</v>
      </c>
      <c r="B7" s="302"/>
      <c r="C7" s="606">
        <v>1454.7708228460206</v>
      </c>
      <c r="D7" s="606">
        <v>136.1309462826201</v>
      </c>
      <c r="E7" s="606">
        <v>375.15092281224605</v>
      </c>
      <c r="F7" s="606">
        <v>158.23466821117421</v>
      </c>
      <c r="G7" s="606">
        <f t="shared" ref="G7:G16" si="0">+SUM(C7:F7)</f>
        <v>2124.287360152061</v>
      </c>
      <c r="H7" s="333"/>
      <c r="I7" s="606">
        <v>1408.717579923464</v>
      </c>
      <c r="J7" s="606">
        <v>121.67394194630599</v>
      </c>
      <c r="K7" s="606">
        <v>376.59261476019401</v>
      </c>
      <c r="L7" s="606">
        <v>145.91653009561503</v>
      </c>
      <c r="M7" s="606">
        <f>+SUM(I7:L7)</f>
        <v>2052.900666725579</v>
      </c>
      <c r="N7" s="337"/>
      <c r="O7" s="611">
        <f t="shared" ref="O7:O14" si="1">+G7/M7-1</f>
        <v>3.4773574086438996E-2</v>
      </c>
      <c r="P7" s="216"/>
      <c r="Q7" s="216" t="str">
        <f>+A8</f>
        <v>Guatemala</v>
      </c>
      <c r="R7" s="275">
        <f>+G8</f>
        <v>192.79189890291823</v>
      </c>
      <c r="Z7" s="216" t="s">
        <v>165</v>
      </c>
      <c r="AA7" s="275">
        <v>56.354738397873959</v>
      </c>
    </row>
    <row r="8" spans="1:27" ht="18" customHeight="1" x14ac:dyDescent="0.2">
      <c r="A8" s="338" t="s">
        <v>222</v>
      </c>
      <c r="B8" s="302"/>
      <c r="C8" s="708">
        <v>174.01747654877553</v>
      </c>
      <c r="D8" s="708">
        <v>9.0384043511322396</v>
      </c>
      <c r="E8" s="708">
        <v>0</v>
      </c>
      <c r="F8" s="708">
        <v>9.7360180030104484</v>
      </c>
      <c r="G8" s="708">
        <f>SUM(C8:F8)</f>
        <v>192.79189890291823</v>
      </c>
      <c r="H8" s="694"/>
      <c r="I8" s="708">
        <v>157.58788989327371</v>
      </c>
      <c r="J8" s="708">
        <v>6.9645084925875018</v>
      </c>
      <c r="K8" s="708">
        <v>0</v>
      </c>
      <c r="L8" s="708">
        <v>9.6308512753512865</v>
      </c>
      <c r="M8" s="607">
        <f>SUM(I8:L8)</f>
        <v>174.1832496612125</v>
      </c>
      <c r="N8" s="337"/>
      <c r="O8" s="612">
        <f t="shared" si="1"/>
        <v>0.10683374709049054</v>
      </c>
      <c r="P8" s="216"/>
      <c r="Q8" s="216" t="str">
        <f>+A9</f>
        <v>CAM South</v>
      </c>
      <c r="R8" s="275">
        <f>+G9</f>
        <v>176.99009187480328</v>
      </c>
      <c r="Z8" s="235" t="s">
        <v>166</v>
      </c>
      <c r="AA8" s="236">
        <v>60.386502522772929</v>
      </c>
    </row>
    <row r="9" spans="1:27" ht="18" customHeight="1" thickBot="1" x14ac:dyDescent="0.25">
      <c r="A9" s="619" t="s">
        <v>221</v>
      </c>
      <c r="B9" s="302"/>
      <c r="C9" s="614">
        <v>145.55540925631831</v>
      </c>
      <c r="D9" s="614">
        <v>6.2967673785363765</v>
      </c>
      <c r="E9" s="614">
        <v>3.8344131724507937</v>
      </c>
      <c r="F9" s="614">
        <v>21.303502067497831</v>
      </c>
      <c r="G9" s="614">
        <f>+SUM(C9:F9)</f>
        <v>176.99009187480328</v>
      </c>
      <c r="H9" s="333"/>
      <c r="I9" s="614">
        <v>136.35493072973935</v>
      </c>
      <c r="J9" s="614">
        <v>6.8113936441319591</v>
      </c>
      <c r="K9" s="616">
        <v>2.7477208043645254</v>
      </c>
      <c r="L9" s="614">
        <v>21.784321054887226</v>
      </c>
      <c r="M9" s="614">
        <f>+SUM(I9:L9)</f>
        <v>167.69836623312304</v>
      </c>
      <c r="N9" s="337"/>
      <c r="O9" s="618">
        <f t="shared" si="1"/>
        <v>5.5407371284485363E-2</v>
      </c>
      <c r="P9" s="216"/>
      <c r="Q9" s="235" t="str">
        <f>+A11</f>
        <v>Colombia</v>
      </c>
      <c r="R9" s="236">
        <f>+G11</f>
        <v>352.347481142037</v>
      </c>
      <c r="Z9" s="235" t="s">
        <v>167</v>
      </c>
      <c r="AA9" s="236">
        <v>212.42395912885635</v>
      </c>
    </row>
    <row r="10" spans="1:27" ht="18" customHeight="1" thickBot="1" x14ac:dyDescent="0.25">
      <c r="A10" s="620" t="s">
        <v>188</v>
      </c>
      <c r="B10" s="621"/>
      <c r="C10" s="622">
        <v>1774.3437086511144</v>
      </c>
      <c r="D10" s="622">
        <v>151.46611801228872</v>
      </c>
      <c r="E10" s="622">
        <v>378.98533598469686</v>
      </c>
      <c r="F10" s="622">
        <v>189.27418828168248</v>
      </c>
      <c r="G10" s="623">
        <f t="shared" si="0"/>
        <v>2494.0693509297826</v>
      </c>
      <c r="H10" s="624"/>
      <c r="I10" s="622">
        <v>1702.6604005464769</v>
      </c>
      <c r="J10" s="622">
        <v>135.44984408302545</v>
      </c>
      <c r="K10" s="539">
        <v>379.34033556455853</v>
      </c>
      <c r="L10" s="622">
        <v>177.33170242585354</v>
      </c>
      <c r="M10" s="622">
        <f t="shared" ref="M10:M15" si="2">+SUM(I10:L10)</f>
        <v>2394.7822826199144</v>
      </c>
      <c r="N10" s="625"/>
      <c r="O10" s="626">
        <f t="shared" si="1"/>
        <v>4.1459747314168016E-2</v>
      </c>
      <c r="P10" s="216"/>
      <c r="Q10" s="235" t="str">
        <f>+A12</f>
        <v>Brazil (3)</v>
      </c>
      <c r="R10" s="236">
        <f>+G12</f>
        <v>1159.257429154</v>
      </c>
      <c r="Z10" s="235" t="s">
        <v>168</v>
      </c>
      <c r="AA10" s="236">
        <v>34.7119140759213</v>
      </c>
    </row>
    <row r="11" spans="1:27" ht="18" customHeight="1" x14ac:dyDescent="0.2">
      <c r="A11" s="605" t="s">
        <v>166</v>
      </c>
      <c r="B11" s="339"/>
      <c r="C11" s="615">
        <v>267.85894350843603</v>
      </c>
      <c r="D11" s="615">
        <v>40.449465174381984</v>
      </c>
      <c r="E11" s="615">
        <v>15.645009263070003</v>
      </c>
      <c r="F11" s="615">
        <v>28.394063196148956</v>
      </c>
      <c r="G11" s="606">
        <f t="shared" si="0"/>
        <v>352.347481142037</v>
      </c>
      <c r="H11" s="333"/>
      <c r="I11" s="615">
        <v>264.72996759593605</v>
      </c>
      <c r="J11" s="615">
        <v>39.236844150604988</v>
      </c>
      <c r="K11" s="615">
        <v>13.955218822502003</v>
      </c>
      <c r="L11" s="615">
        <v>29.634415195927005</v>
      </c>
      <c r="M11" s="615">
        <f>+SUM(I11:L11)</f>
        <v>347.55644576497002</v>
      </c>
      <c r="N11" s="337"/>
      <c r="O11" s="617">
        <f t="shared" si="1"/>
        <v>1.3784913027643508E-2</v>
      </c>
      <c r="P11" s="216"/>
      <c r="Q11" s="235" t="str">
        <f>+A13</f>
        <v>Argentina</v>
      </c>
      <c r="R11" s="236">
        <f>+G13</f>
        <v>168.28031279994994</v>
      </c>
      <c r="Z11" s="235" t="s">
        <v>169</v>
      </c>
      <c r="AA11" s="236">
        <v>10.583861874763684</v>
      </c>
    </row>
    <row r="12" spans="1:27" ht="18" customHeight="1" x14ac:dyDescent="0.2">
      <c r="A12" s="609" t="s">
        <v>247</v>
      </c>
      <c r="B12" s="339"/>
      <c r="C12" s="608">
        <v>966.11266922200014</v>
      </c>
      <c r="D12" s="608">
        <v>83.290949641999973</v>
      </c>
      <c r="E12" s="608">
        <v>10.186344786999999</v>
      </c>
      <c r="F12" s="608">
        <v>99.667465502999974</v>
      </c>
      <c r="G12" s="608">
        <f t="shared" si="0"/>
        <v>1159.257429154</v>
      </c>
      <c r="H12" s="333"/>
      <c r="I12" s="606">
        <v>902.3516818500002</v>
      </c>
      <c r="J12" s="606">
        <v>75.200344544000004</v>
      </c>
      <c r="K12" s="606">
        <v>10.215512047000001</v>
      </c>
      <c r="L12" s="606">
        <v>87.37204324000011</v>
      </c>
      <c r="M12" s="606">
        <f t="shared" si="2"/>
        <v>1075.1395816810002</v>
      </c>
      <c r="N12" s="337"/>
      <c r="O12" s="612">
        <f t="shared" si="1"/>
        <v>7.8239001620124426E-2</v>
      </c>
      <c r="P12" s="216"/>
      <c r="Q12" s="235" t="str">
        <f>+A14</f>
        <v>Uruguay</v>
      </c>
      <c r="R12" s="236">
        <f>+G14</f>
        <v>50.687243804072999</v>
      </c>
    </row>
    <row r="13" spans="1:27" ht="18" customHeight="1" x14ac:dyDescent="0.2">
      <c r="A13" s="610" t="s">
        <v>189</v>
      </c>
      <c r="B13" s="339"/>
      <c r="C13" s="608">
        <v>126.37656277707804</v>
      </c>
      <c r="D13" s="608">
        <v>21.416845198702767</v>
      </c>
      <c r="E13" s="608">
        <v>7.07107218232</v>
      </c>
      <c r="F13" s="608">
        <v>13.415832641849143</v>
      </c>
      <c r="G13" s="608">
        <f t="shared" si="0"/>
        <v>168.28031279994994</v>
      </c>
      <c r="H13" s="333"/>
      <c r="I13" s="608">
        <v>135.09247539221883</v>
      </c>
      <c r="J13" s="608">
        <v>21.044403101177039</v>
      </c>
      <c r="K13" s="608">
        <v>5.7957722084299998</v>
      </c>
      <c r="L13" s="608">
        <v>16.760325925837762</v>
      </c>
      <c r="M13" s="608">
        <f t="shared" si="2"/>
        <v>178.69297662766365</v>
      </c>
      <c r="N13" s="337"/>
      <c r="O13" s="612">
        <f t="shared" si="1"/>
        <v>-5.8271253992316807E-2</v>
      </c>
      <c r="P13" s="216"/>
      <c r="Q13" s="216"/>
      <c r="R13" s="224"/>
    </row>
    <row r="14" spans="1:27" ht="18" customHeight="1" thickBot="1" x14ac:dyDescent="0.25">
      <c r="A14" s="613" t="s">
        <v>190</v>
      </c>
      <c r="B14" s="339"/>
      <c r="C14" s="608">
        <v>40.591202192130083</v>
      </c>
      <c r="D14" s="608">
        <v>6.9181338200333453</v>
      </c>
      <c r="E14" s="608">
        <v>0</v>
      </c>
      <c r="F14" s="608">
        <v>3.1779077919095711</v>
      </c>
      <c r="G14" s="608">
        <f t="shared" si="0"/>
        <v>50.687243804072999</v>
      </c>
      <c r="H14" s="333"/>
      <c r="I14" s="608">
        <v>40.558023389681352</v>
      </c>
      <c r="J14" s="608">
        <v>8.7496246355691802</v>
      </c>
      <c r="K14" s="608">
        <v>0</v>
      </c>
      <c r="L14" s="608">
        <v>2.3630518355150931</v>
      </c>
      <c r="M14" s="608">
        <f t="shared" si="2"/>
        <v>51.670699860765623</v>
      </c>
      <c r="N14" s="337"/>
      <c r="O14" s="612">
        <f t="shared" si="1"/>
        <v>-1.9033147593175537E-2</v>
      </c>
      <c r="P14" s="216"/>
      <c r="Q14" s="216"/>
      <c r="R14" s="224"/>
    </row>
    <row r="15" spans="1:27" ht="18" customHeight="1" thickBot="1" x14ac:dyDescent="0.25">
      <c r="A15" s="620" t="s">
        <v>12</v>
      </c>
      <c r="B15" s="621"/>
      <c r="C15" s="623">
        <v>1400.9393776996444</v>
      </c>
      <c r="D15" s="623">
        <v>152.07539383511806</v>
      </c>
      <c r="E15" s="623">
        <v>32.902426232390006</v>
      </c>
      <c r="F15" s="623">
        <v>144.65526913290765</v>
      </c>
      <c r="G15" s="623">
        <f t="shared" si="0"/>
        <v>1730.5724669000604</v>
      </c>
      <c r="H15" s="624"/>
      <c r="I15" s="623">
        <v>1342.7321482278367</v>
      </c>
      <c r="J15" s="623">
        <v>144.23121643135121</v>
      </c>
      <c r="K15" s="623">
        <v>29.966503077932003</v>
      </c>
      <c r="L15" s="623">
        <v>136.12983619727996</v>
      </c>
      <c r="M15" s="623">
        <f t="shared" si="2"/>
        <v>1653.0597039343997</v>
      </c>
      <c r="N15" s="625"/>
      <c r="O15" s="626">
        <f>+G15/M15-1</f>
        <v>4.6890479987609979E-2</v>
      </c>
      <c r="P15" s="216"/>
      <c r="Q15" s="216"/>
      <c r="R15" s="224"/>
    </row>
    <row r="16" spans="1:27" ht="21" customHeight="1" thickBot="1" x14ac:dyDescent="0.25">
      <c r="A16" s="588" t="s">
        <v>67</v>
      </c>
      <c r="B16" s="588"/>
      <c r="C16" s="590">
        <f>+C10+C15</f>
        <v>3175.2830863507588</v>
      </c>
      <c r="D16" s="590">
        <f>+D10+D15</f>
        <v>303.54151184740681</v>
      </c>
      <c r="E16" s="590">
        <f>+E10+E15</f>
        <v>411.88776221708684</v>
      </c>
      <c r="F16" s="590">
        <f>+F10+F15</f>
        <v>333.92945741459016</v>
      </c>
      <c r="G16" s="590">
        <f t="shared" si="0"/>
        <v>4224.6418178298427</v>
      </c>
      <c r="H16" s="333"/>
      <c r="I16" s="590">
        <f>+I10+I15</f>
        <v>3045.3925487743136</v>
      </c>
      <c r="J16" s="590">
        <f>+J10+J15</f>
        <v>279.68106051437667</v>
      </c>
      <c r="K16" s="590">
        <f>+K10+K15</f>
        <v>409.30683864249056</v>
      </c>
      <c r="L16" s="590">
        <f>+L10+L15</f>
        <v>313.46153862313349</v>
      </c>
      <c r="M16" s="590">
        <f>+SUM(I16:L16)</f>
        <v>4047.8419865543142</v>
      </c>
      <c r="N16" s="337"/>
      <c r="O16" s="591">
        <f>+G16/M16-1</f>
        <v>4.3677552597854108E-2</v>
      </c>
      <c r="P16" s="216"/>
      <c r="Q16" s="216"/>
      <c r="R16" s="224"/>
    </row>
    <row r="17" spans="1:27" ht="15" customHeight="1" x14ac:dyDescent="0.2">
      <c r="A17" s="589"/>
      <c r="B17" s="589"/>
      <c r="C17" s="233"/>
      <c r="D17" s="233"/>
      <c r="E17" s="233"/>
      <c r="F17" s="233"/>
      <c r="G17" s="233"/>
      <c r="H17" s="233"/>
      <c r="I17" s="233"/>
      <c r="J17" s="233"/>
      <c r="K17" s="233"/>
      <c r="L17" s="233"/>
      <c r="M17" s="233"/>
      <c r="N17" s="233"/>
      <c r="O17" s="233"/>
      <c r="P17" s="216"/>
      <c r="Q17" s="216"/>
      <c r="R17" s="224"/>
    </row>
    <row r="18" spans="1:27" ht="15" customHeight="1" x14ac:dyDescent="0.2">
      <c r="A18" s="343" t="s">
        <v>158</v>
      </c>
      <c r="B18" s="232"/>
      <c r="C18" s="233"/>
      <c r="D18" s="233"/>
      <c r="E18" s="233"/>
      <c r="F18" s="233"/>
      <c r="G18" s="233"/>
      <c r="H18" s="233"/>
      <c r="I18" s="233"/>
      <c r="J18" s="233"/>
      <c r="K18" s="233"/>
      <c r="L18" s="233"/>
      <c r="M18" s="233"/>
      <c r="N18" s="233"/>
      <c r="O18" s="233"/>
      <c r="P18" s="216"/>
      <c r="Q18" s="216"/>
      <c r="R18" s="224"/>
    </row>
    <row r="19" spans="1:27" ht="17.25" customHeight="1" x14ac:dyDescent="0.2">
      <c r="A19" s="343" t="s">
        <v>159</v>
      </c>
      <c r="B19" s="232"/>
      <c r="C19" s="233"/>
      <c r="D19" s="233"/>
      <c r="E19" s="233"/>
      <c r="F19" s="233"/>
      <c r="G19" s="233"/>
      <c r="H19" s="233"/>
      <c r="I19" s="233"/>
      <c r="J19" s="233"/>
      <c r="K19" s="233"/>
      <c r="L19" s="233"/>
      <c r="M19" s="233"/>
      <c r="N19" s="233"/>
      <c r="O19" s="233"/>
      <c r="Q19" s="216"/>
      <c r="R19" s="224"/>
    </row>
    <row r="20" spans="1:27" ht="23.25" customHeight="1" x14ac:dyDescent="0.2"/>
    <row r="21" spans="1:27" ht="18" customHeight="1" x14ac:dyDescent="0.2">
      <c r="A21" s="603" t="s">
        <v>137</v>
      </c>
      <c r="B21" s="602"/>
      <c r="C21" s="602"/>
      <c r="D21" s="602"/>
      <c r="E21" s="602"/>
      <c r="F21" s="602"/>
      <c r="G21" s="602"/>
      <c r="H21" s="602"/>
      <c r="I21" s="602"/>
      <c r="J21" s="602"/>
      <c r="K21" s="602"/>
      <c r="L21" s="602"/>
      <c r="M21" s="602"/>
      <c r="N21" s="602"/>
      <c r="O21" s="602"/>
    </row>
    <row r="22" spans="1:27" ht="18" customHeight="1" thickBot="1" x14ac:dyDescent="0.25">
      <c r="A22" s="332"/>
      <c r="B22" s="333"/>
      <c r="C22" s="758" t="str">
        <f>C5</f>
        <v>YTD 2024</v>
      </c>
      <c r="D22" s="758"/>
      <c r="E22" s="758"/>
      <c r="F22" s="758"/>
      <c r="G22" s="758"/>
      <c r="H22" s="333"/>
      <c r="I22" s="760" t="str">
        <f>I5</f>
        <v>YTD 2023</v>
      </c>
      <c r="J22" s="760"/>
      <c r="K22" s="760"/>
      <c r="L22" s="760"/>
      <c r="M22" s="760"/>
      <c r="N22" s="664"/>
      <c r="O22" s="334" t="str">
        <f>+O5</f>
        <v>YoY</v>
      </c>
      <c r="P22" s="216"/>
      <c r="S22" s="276">
        <f>+R23/$R$30</f>
        <v>0.40642601270190737</v>
      </c>
      <c r="Z22" s="216" t="str">
        <f t="shared" ref="Z22:Z27" si="3">+Z6</f>
        <v>México</v>
      </c>
      <c r="AA22" s="275">
        <v>2223.1484408595752</v>
      </c>
    </row>
    <row r="23" spans="1:27" ht="18" customHeight="1" x14ac:dyDescent="0.2">
      <c r="A23" s="335"/>
      <c r="B23" s="302"/>
      <c r="C23" s="583" t="s">
        <v>63</v>
      </c>
      <c r="D23" s="751" t="s">
        <v>138</v>
      </c>
      <c r="E23" s="751"/>
      <c r="F23" s="583" t="s">
        <v>64</v>
      </c>
      <c r="G23" s="583" t="s">
        <v>65</v>
      </c>
      <c r="H23" s="333"/>
      <c r="I23" s="336" t="s">
        <v>63</v>
      </c>
      <c r="J23" s="751" t="s">
        <v>139</v>
      </c>
      <c r="K23" s="751"/>
      <c r="L23" s="336" t="s">
        <v>64</v>
      </c>
      <c r="M23" s="336" t="s">
        <v>65</v>
      </c>
      <c r="N23" s="337"/>
      <c r="O23" s="583" t="s">
        <v>80</v>
      </c>
      <c r="P23" s="216"/>
      <c r="Q23" s="216" t="str">
        <f>+A24</f>
        <v xml:space="preserve">Mexico </v>
      </c>
      <c r="R23" s="275">
        <f>+G24</f>
        <v>10131.881118904899</v>
      </c>
      <c r="Z23" s="216" t="str">
        <f t="shared" si="3"/>
        <v xml:space="preserve">Centroamérica </v>
      </c>
      <c r="AA23" s="275">
        <v>465.26012466113332</v>
      </c>
    </row>
    <row r="24" spans="1:27" s="237" customFormat="1" ht="18" customHeight="1" x14ac:dyDescent="0.2">
      <c r="A24" s="609" t="s">
        <v>246</v>
      </c>
      <c r="B24" s="302"/>
      <c r="C24" s="606">
        <v>8071.3814062443143</v>
      </c>
      <c r="D24" s="752">
        <v>948.30414019999989</v>
      </c>
      <c r="E24" s="752"/>
      <c r="F24" s="606">
        <v>1112.195572460585</v>
      </c>
      <c r="G24" s="606">
        <f t="shared" ref="G24:G32" si="4">C24+D24+F24</f>
        <v>10131.881118904899</v>
      </c>
      <c r="H24" s="333"/>
      <c r="I24" s="606">
        <v>7835.6671268635728</v>
      </c>
      <c r="J24" s="752">
        <v>866.37175107296105</v>
      </c>
      <c r="K24" s="752"/>
      <c r="L24" s="606">
        <v>1026.935315270546</v>
      </c>
      <c r="M24" s="606">
        <f t="shared" ref="M24:M32" si="5">I24+J24+L24</f>
        <v>9728.9741932070792</v>
      </c>
      <c r="N24" s="337"/>
      <c r="O24" s="611">
        <f t="shared" ref="O24:O31" si="6">+G24/M24-1</f>
        <v>4.1413094299205255E-2</v>
      </c>
      <c r="P24" s="235"/>
      <c r="Q24" s="216" t="str">
        <f>+A25</f>
        <v>Guatemala</v>
      </c>
      <c r="R24" s="275">
        <f>+G25</f>
        <v>1459.4794854429595</v>
      </c>
      <c r="Z24" s="216" t="str">
        <f t="shared" si="3"/>
        <v>Colombia</v>
      </c>
      <c r="AA24" s="236">
        <v>457.78916325243694</v>
      </c>
    </row>
    <row r="25" spans="1:27" ht="18" customHeight="1" x14ac:dyDescent="0.2">
      <c r="A25" s="338" t="s">
        <v>222</v>
      </c>
      <c r="B25" s="302"/>
      <c r="C25" s="709">
        <v>1299.0552838178164</v>
      </c>
      <c r="D25" s="753">
        <f>51.055754999724+13.98053299998</f>
        <v>65.036287999704001</v>
      </c>
      <c r="E25" s="753">
        <v>216.32425384993297</v>
      </c>
      <c r="F25" s="709">
        <v>95.387913625438983</v>
      </c>
      <c r="G25" s="675">
        <f t="shared" si="4"/>
        <v>1459.4794854429595</v>
      </c>
      <c r="H25" s="624"/>
      <c r="I25" s="709">
        <v>1179.7544766103101</v>
      </c>
      <c r="J25" s="753">
        <f>43.735682000082+12.946845999942</f>
        <v>56.682528000024</v>
      </c>
      <c r="K25" s="753">
        <v>216.32425384993297</v>
      </c>
      <c r="L25" s="709">
        <v>92.114132663987007</v>
      </c>
      <c r="M25" s="675">
        <f t="shared" si="5"/>
        <v>1328.551137274321</v>
      </c>
      <c r="N25" s="625"/>
      <c r="O25" s="612">
        <f t="shared" si="6"/>
        <v>9.8549724203505829E-2</v>
      </c>
      <c r="P25" s="216"/>
      <c r="Q25" s="216" t="str">
        <f>+A26</f>
        <v>CAM South</v>
      </c>
      <c r="R25" s="275">
        <f>+G26</f>
        <v>1335.2193178499926</v>
      </c>
      <c r="Z25" s="216" t="str">
        <f t="shared" si="3"/>
        <v>Brasil</v>
      </c>
      <c r="AA25" s="236">
        <v>1435.6856428589988</v>
      </c>
    </row>
    <row r="26" spans="1:27" ht="18" customHeight="1" thickBot="1" x14ac:dyDescent="0.25">
      <c r="A26" s="619" t="str">
        <f>+A9</f>
        <v>CAM South</v>
      </c>
      <c r="B26" s="302"/>
      <c r="C26" s="616">
        <v>1058.4589725532287</v>
      </c>
      <c r="D26" s="749">
        <v>56.259601001367997</v>
      </c>
      <c r="E26" s="749"/>
      <c r="F26" s="671">
        <v>220.50074429539595</v>
      </c>
      <c r="G26" s="671">
        <f t="shared" si="4"/>
        <v>1335.2193178499926</v>
      </c>
      <c r="H26" s="333"/>
      <c r="I26" s="671">
        <v>996.36116911248291</v>
      </c>
      <c r="J26" s="749">
        <v>53.846439000402007</v>
      </c>
      <c r="K26" s="749"/>
      <c r="L26" s="671">
        <v>237.14014592727386</v>
      </c>
      <c r="M26" s="671">
        <f t="shared" si="5"/>
        <v>1287.3477540401586</v>
      </c>
      <c r="N26" s="337"/>
      <c r="O26" s="618">
        <f t="shared" si="6"/>
        <v>3.7186194374904336E-2</v>
      </c>
      <c r="P26" s="216"/>
      <c r="Q26" s="235" t="str">
        <f>+A28</f>
        <v>Colombia</v>
      </c>
      <c r="R26" s="236">
        <f>+G28</f>
        <v>2592.8452019048132</v>
      </c>
      <c r="Z26" s="216" t="str">
        <f t="shared" si="3"/>
        <v xml:space="preserve">Argentina </v>
      </c>
      <c r="AA26" s="236">
        <v>203.98149106</v>
      </c>
    </row>
    <row r="27" spans="1:27" ht="18" customHeight="1" thickBot="1" x14ac:dyDescent="0.25">
      <c r="A27" s="620" t="str">
        <f>+A10</f>
        <v>Mexico and Central America</v>
      </c>
      <c r="B27" s="621"/>
      <c r="C27" s="673">
        <v>10428.895662615358</v>
      </c>
      <c r="D27" s="761">
        <v>1069.6000292010719</v>
      </c>
      <c r="E27" s="761"/>
      <c r="F27" s="672">
        <v>1428.08423038142</v>
      </c>
      <c r="G27" s="672">
        <f t="shared" si="4"/>
        <v>12926.57992219785</v>
      </c>
      <c r="H27" s="624"/>
      <c r="I27" s="673">
        <v>10011.782772586364</v>
      </c>
      <c r="J27" s="754">
        <v>976.900718073387</v>
      </c>
      <c r="K27" s="754"/>
      <c r="L27" s="672">
        <v>1356.1895938618068</v>
      </c>
      <c r="M27" s="672">
        <f t="shared" si="5"/>
        <v>12344.873084521558</v>
      </c>
      <c r="N27" s="625"/>
      <c r="O27" s="626">
        <f t="shared" si="6"/>
        <v>4.7121329939443291E-2</v>
      </c>
      <c r="P27" s="216"/>
      <c r="Q27" s="235" t="str">
        <f>+A29</f>
        <v>Brazil (3)</v>
      </c>
      <c r="R27" s="236">
        <f>+G29</f>
        <v>8286.1734676390006</v>
      </c>
      <c r="Z27" s="216" t="str">
        <f t="shared" si="3"/>
        <v xml:space="preserve">Uruguay </v>
      </c>
      <c r="AA27" s="236">
        <v>54.994346000000007</v>
      </c>
    </row>
    <row r="28" spans="1:27" ht="18" customHeight="1" x14ac:dyDescent="0.2">
      <c r="A28" s="605" t="str">
        <f>+A11</f>
        <v>Colombia</v>
      </c>
      <c r="B28" s="339"/>
      <c r="C28" s="606">
        <v>1951.0962441020752</v>
      </c>
      <c r="D28" s="752">
        <v>412.90694987328499</v>
      </c>
      <c r="E28" s="752"/>
      <c r="F28" s="615">
        <v>228.84200792945299</v>
      </c>
      <c r="G28" s="615">
        <f t="shared" si="4"/>
        <v>2592.8452019048132</v>
      </c>
      <c r="H28" s="333"/>
      <c r="I28" s="606">
        <v>1942.5270371247489</v>
      </c>
      <c r="J28" s="755">
        <v>411.81146531235299</v>
      </c>
      <c r="K28" s="755"/>
      <c r="L28" s="615">
        <v>302.16906943513902</v>
      </c>
      <c r="M28" s="615">
        <f t="shared" si="5"/>
        <v>2656.507571872241</v>
      </c>
      <c r="N28" s="337"/>
      <c r="O28" s="617">
        <f t="shared" si="6"/>
        <v>-2.3964686056799023E-2</v>
      </c>
      <c r="P28" s="216"/>
      <c r="Q28" s="235" t="str">
        <f>+A30</f>
        <v>Argentina</v>
      </c>
      <c r="R28" s="236">
        <f>+G30</f>
        <v>877.38256885999999</v>
      </c>
      <c r="Z28" s="216"/>
      <c r="AA28" s="224">
        <v>4840.8592086921444</v>
      </c>
    </row>
    <row r="29" spans="1:27" ht="18" x14ac:dyDescent="0.2">
      <c r="A29" s="609" t="s">
        <v>247</v>
      </c>
      <c r="B29" s="339"/>
      <c r="C29" s="606">
        <v>6428.1355758919999</v>
      </c>
      <c r="D29" s="752">
        <v>725.842218344</v>
      </c>
      <c r="E29" s="752"/>
      <c r="F29" s="606">
        <v>1132.195673403</v>
      </c>
      <c r="G29" s="606">
        <f t="shared" si="4"/>
        <v>8286.1734676390006</v>
      </c>
      <c r="H29" s="333"/>
      <c r="I29" s="606">
        <v>5887.6738032339999</v>
      </c>
      <c r="J29" s="752">
        <v>655.10666562999995</v>
      </c>
      <c r="K29" s="752"/>
      <c r="L29" s="606">
        <v>981.09077607199993</v>
      </c>
      <c r="M29" s="606">
        <f t="shared" si="5"/>
        <v>7523.871244936</v>
      </c>
      <c r="N29" s="337"/>
      <c r="O29" s="612">
        <f t="shared" si="6"/>
        <v>0.10131781869819667</v>
      </c>
      <c r="P29" s="216"/>
      <c r="Q29" s="235" t="str">
        <f>+A31</f>
        <v>Uruguay</v>
      </c>
      <c r="R29" s="236">
        <f>+G31</f>
        <v>246.23301923999998</v>
      </c>
    </row>
    <row r="30" spans="1:27" ht="18" customHeight="1" x14ac:dyDescent="0.2">
      <c r="A30" s="610" t="str">
        <f>+A13</f>
        <v>Argentina</v>
      </c>
      <c r="B30" s="339"/>
      <c r="C30" s="606">
        <v>634.58566973799998</v>
      </c>
      <c r="D30" s="752">
        <v>129.38169499999998</v>
      </c>
      <c r="E30" s="752"/>
      <c r="F30" s="606">
        <v>113.41520412200001</v>
      </c>
      <c r="G30" s="606">
        <f t="shared" si="4"/>
        <v>877.38256885999999</v>
      </c>
      <c r="H30" s="333"/>
      <c r="I30" s="606">
        <v>689.841283782</v>
      </c>
      <c r="J30" s="752">
        <v>135.17085</v>
      </c>
      <c r="K30" s="752"/>
      <c r="L30" s="606">
        <v>149.34813399999999</v>
      </c>
      <c r="M30" s="606">
        <f t="shared" si="5"/>
        <v>974.36026778199994</v>
      </c>
      <c r="N30" s="337"/>
      <c r="O30" s="612">
        <f t="shared" si="6"/>
        <v>-9.9529611508848426E-2</v>
      </c>
      <c r="P30" s="216"/>
      <c r="Q30" s="216"/>
      <c r="R30" s="224">
        <f>+SUM(R23:R29)</f>
        <v>24929.214179841667</v>
      </c>
    </row>
    <row r="31" spans="1:27" ht="18" customHeight="1" thickBot="1" x14ac:dyDescent="0.25">
      <c r="A31" s="613" t="str">
        <f>+A14</f>
        <v>Uruguay</v>
      </c>
      <c r="B31" s="339"/>
      <c r="C31" s="616">
        <v>193.29650416999999</v>
      </c>
      <c r="D31" s="748">
        <v>26.856133999999997</v>
      </c>
      <c r="E31" s="748"/>
      <c r="F31" s="671">
        <v>26.080381069999987</v>
      </c>
      <c r="G31" s="616">
        <f t="shared" si="4"/>
        <v>246.23301923999998</v>
      </c>
      <c r="H31" s="333"/>
      <c r="I31" s="616">
        <v>190.69726293000002</v>
      </c>
      <c r="J31" s="749">
        <v>32.621684999999999</v>
      </c>
      <c r="K31" s="749"/>
      <c r="L31" s="671">
        <v>20.271193999999987</v>
      </c>
      <c r="M31" s="616">
        <f t="shared" si="5"/>
        <v>243.59014193000002</v>
      </c>
      <c r="N31" s="337"/>
      <c r="O31" s="612">
        <f t="shared" si="6"/>
        <v>1.084968910917361E-2</v>
      </c>
      <c r="P31" s="216"/>
      <c r="Q31" s="216"/>
      <c r="R31" s="224"/>
    </row>
    <row r="32" spans="1:27" ht="16.899999999999999" customHeight="1" thickBot="1" x14ac:dyDescent="0.25">
      <c r="A32" s="620" t="str">
        <f>+A15</f>
        <v>South America</v>
      </c>
      <c r="B32" s="621"/>
      <c r="C32" s="673">
        <v>9207.1139939020759</v>
      </c>
      <c r="D32" s="749">
        <v>1294.9869972172851</v>
      </c>
      <c r="E32" s="749"/>
      <c r="F32" s="673">
        <v>1500.533266524453</v>
      </c>
      <c r="G32" s="671">
        <f t="shared" si="4"/>
        <v>12002.634257643815</v>
      </c>
      <c r="H32" s="624"/>
      <c r="I32" s="673">
        <v>8710.7393870707474</v>
      </c>
      <c r="J32" s="754">
        <v>1234.710665942353</v>
      </c>
      <c r="K32" s="754"/>
      <c r="L32" s="672">
        <v>1452.8791735071388</v>
      </c>
      <c r="M32" s="673">
        <f t="shared" si="5"/>
        <v>11398.32922652024</v>
      </c>
      <c r="N32" s="625"/>
      <c r="O32" s="626">
        <f>+G32/M32-1</f>
        <v>5.3016983376612092E-2</v>
      </c>
      <c r="Q32" s="216"/>
      <c r="R32" s="224"/>
    </row>
    <row r="33" spans="1:21" ht="24.95" customHeight="1" thickBot="1" x14ac:dyDescent="0.25">
      <c r="A33" s="588" t="str">
        <f>+A16</f>
        <v>TOTAL</v>
      </c>
      <c r="B33" s="588"/>
      <c r="C33" s="590">
        <f>+C32+C27</f>
        <v>19636.009656517432</v>
      </c>
      <c r="D33" s="750">
        <f>+D32+D27</f>
        <v>2364.5870264183568</v>
      </c>
      <c r="E33" s="750">
        <f>+E32+E27</f>
        <v>0</v>
      </c>
      <c r="F33" s="590">
        <f>+F32+F27</f>
        <v>2928.6174969058729</v>
      </c>
      <c r="G33" s="669">
        <f>+G32+G27</f>
        <v>24929.214179841663</v>
      </c>
      <c r="H33" s="333"/>
      <c r="I33" s="590">
        <f>+I32+I27</f>
        <v>18722.522159657114</v>
      </c>
      <c r="J33" s="750">
        <f>+J32+J27</f>
        <v>2211.61138401574</v>
      </c>
      <c r="K33" s="750">
        <f>+K32+K27</f>
        <v>0</v>
      </c>
      <c r="L33" s="674">
        <f>+L32+L27</f>
        <v>2809.0687673689454</v>
      </c>
      <c r="M33" s="590">
        <f>+M32+M27</f>
        <v>23743.202311041798</v>
      </c>
      <c r="N33" s="337"/>
      <c r="O33" s="591">
        <f>+G33/M33-1</f>
        <v>4.9951638926494235E-2</v>
      </c>
      <c r="Q33" s="216"/>
      <c r="R33" s="224"/>
    </row>
    <row r="34" spans="1:21" ht="18" customHeight="1" x14ac:dyDescent="0.2">
      <c r="A34" s="627"/>
      <c r="B34" s="628"/>
      <c r="K34" s="756"/>
      <c r="L34" s="757"/>
    </row>
    <row r="35" spans="1:21" ht="18" customHeight="1" x14ac:dyDescent="0.2">
      <c r="A35" s="603" t="s">
        <v>71</v>
      </c>
      <c r="B35" s="603"/>
      <c r="C35" s="603"/>
      <c r="D35" s="603"/>
      <c r="E35" s="603"/>
      <c r="F35" s="239"/>
      <c r="G35" s="239"/>
      <c r="H35" s="239"/>
      <c r="I35" s="239"/>
      <c r="J35" s="239"/>
      <c r="K35" s="239"/>
      <c r="L35" s="239"/>
      <c r="M35" s="239"/>
      <c r="N35" s="239"/>
      <c r="O35" s="239"/>
      <c r="U35" s="200">
        <v>3.5975708824105501</v>
      </c>
    </row>
    <row r="36" spans="1:21" ht="18" customHeight="1" thickBot="1" x14ac:dyDescent="0.3">
      <c r="A36" s="604" t="s">
        <v>72</v>
      </c>
      <c r="C36" s="584" t="s">
        <v>235</v>
      </c>
      <c r="D36" s="586" t="s">
        <v>229</v>
      </c>
      <c r="E36" s="587" t="s">
        <v>80</v>
      </c>
    </row>
    <row r="37" spans="1:21" ht="18" customHeight="1" x14ac:dyDescent="0.2">
      <c r="A37" s="665" t="s">
        <v>186</v>
      </c>
      <c r="B37" s="200"/>
      <c r="C37" s="635">
        <v>135906.40558436999</v>
      </c>
      <c r="D37" s="585">
        <v>122614.65625126999</v>
      </c>
      <c r="E37" s="346">
        <f t="shared" ref="E37:E44" si="7">+C37/D37-1</f>
        <v>0.10840261465857459</v>
      </c>
    </row>
    <row r="38" spans="1:21" ht="18" customHeight="1" x14ac:dyDescent="0.2">
      <c r="A38" s="342" t="s">
        <v>222</v>
      </c>
      <c r="B38" s="200"/>
      <c r="C38" s="341">
        <v>15523.969210400519</v>
      </c>
      <c r="D38" s="636">
        <v>13016.395863150403</v>
      </c>
      <c r="E38" s="637">
        <f t="shared" si="7"/>
        <v>0.19264728682300536</v>
      </c>
    </row>
    <row r="39" spans="1:21" ht="18" customHeight="1" thickBot="1" x14ac:dyDescent="0.25">
      <c r="A39" s="634" t="s">
        <v>221</v>
      </c>
      <c r="B39" s="200"/>
      <c r="C39" s="639">
        <v>15565.925986723076</v>
      </c>
      <c r="D39" s="639">
        <v>13731.209565759411</v>
      </c>
      <c r="E39" s="640">
        <f t="shared" si="7"/>
        <v>0.13361651879079717</v>
      </c>
    </row>
    <row r="40" spans="1:21" ht="18" customHeight="1" thickBot="1" x14ac:dyDescent="0.25">
      <c r="A40" s="641" t="s">
        <v>188</v>
      </c>
      <c r="B40" s="642"/>
      <c r="C40" s="643">
        <f>+SUM(C37:C39)</f>
        <v>166996.30078149357</v>
      </c>
      <c r="D40" s="644">
        <f>+SUM(D37:D39)</f>
        <v>149362.2616801798</v>
      </c>
      <c r="E40" s="645">
        <f>+C40/D40-1</f>
        <v>0.11806221265631645</v>
      </c>
    </row>
    <row r="41" spans="1:21" ht="18" customHeight="1" x14ac:dyDescent="0.2">
      <c r="A41" s="342" t="s">
        <v>166</v>
      </c>
      <c r="B41" s="200"/>
      <c r="C41" s="635">
        <v>20994.452160908182</v>
      </c>
      <c r="D41" s="585">
        <v>17679.592663408082</v>
      </c>
      <c r="E41" s="633">
        <f t="shared" si="7"/>
        <v>0.18749637282995502</v>
      </c>
    </row>
    <row r="42" spans="1:21" ht="18" customHeight="1" x14ac:dyDescent="0.2">
      <c r="A42" s="609" t="s">
        <v>184</v>
      </c>
      <c r="B42" s="200"/>
      <c r="C42" s="341">
        <v>74126.216559015578</v>
      </c>
      <c r="D42" s="636">
        <v>66963.000455805712</v>
      </c>
      <c r="E42" s="637">
        <f t="shared" si="7"/>
        <v>0.10697274695654424</v>
      </c>
    </row>
    <row r="43" spans="1:21" ht="18" customHeight="1" x14ac:dyDescent="0.2">
      <c r="A43" s="609" t="s">
        <v>189</v>
      </c>
      <c r="B43" s="200"/>
      <c r="C43" s="638">
        <v>12557.446692649104</v>
      </c>
      <c r="D43" s="636">
        <v>6667.768831094485</v>
      </c>
      <c r="E43" s="637">
        <f t="shared" si="7"/>
        <v>0.88330564702373682</v>
      </c>
    </row>
    <row r="44" spans="1:21" ht="18" customHeight="1" thickBot="1" x14ac:dyDescent="0.25">
      <c r="A44" s="342" t="s">
        <v>190</v>
      </c>
      <c r="B44" s="200"/>
      <c r="C44" s="630">
        <v>5118.8032428092665</v>
      </c>
      <c r="D44" s="639">
        <v>4415.26247894472</v>
      </c>
      <c r="E44" s="640">
        <f t="shared" si="7"/>
        <v>0.15934290820071428</v>
      </c>
    </row>
    <row r="45" spans="1:21" ht="20.45" customHeight="1" thickBot="1" x14ac:dyDescent="0.25">
      <c r="A45" s="646" t="s">
        <v>12</v>
      </c>
      <c r="B45" s="642"/>
      <c r="C45" s="643">
        <f>+SUM(C41:C44)</f>
        <v>112796.91865538213</v>
      </c>
      <c r="D45" s="647">
        <f>+SUM(D41:D44)</f>
        <v>95725.624429252988</v>
      </c>
      <c r="E45" s="648">
        <f>+C45/D45-1</f>
        <v>0.17833567895653535</v>
      </c>
      <c r="G45" s="233"/>
    </row>
    <row r="46" spans="1:21" ht="18.600000000000001" customHeight="1" thickBot="1" x14ac:dyDescent="0.25">
      <c r="A46" s="629" t="str">
        <f>A33</f>
        <v>TOTAL</v>
      </c>
      <c r="B46" s="592"/>
      <c r="C46" s="593">
        <f>+C40+C45</f>
        <v>279793.21943687572</v>
      </c>
      <c r="D46" s="631">
        <f>+D40+D45</f>
        <v>245087.88610943279</v>
      </c>
      <c r="E46" s="632">
        <f>+C46/D46-1</f>
        <v>0.14160362585993691</v>
      </c>
      <c r="F46" s="333"/>
    </row>
    <row r="47" spans="1:21" ht="11.1" customHeight="1" x14ac:dyDescent="0.2">
      <c r="C47" s="333"/>
      <c r="D47" s="333"/>
      <c r="E47" s="333"/>
      <c r="F47" s="333"/>
    </row>
    <row r="48" spans="1:21" ht="16.899999999999999" customHeight="1" x14ac:dyDescent="0.2">
      <c r="A48" s="343" t="s">
        <v>248</v>
      </c>
      <c r="C48" s="333"/>
      <c r="D48" s="333"/>
      <c r="E48" s="333"/>
    </row>
    <row r="49" spans="1:17" ht="15.6" customHeight="1" x14ac:dyDescent="0.2">
      <c r="A49" s="367" t="s">
        <v>266</v>
      </c>
    </row>
    <row r="50" spans="1:17" ht="11.1" customHeight="1" x14ac:dyDescent="0.2">
      <c r="A50" s="344"/>
    </row>
    <row r="52" spans="1:17" ht="11.1" customHeight="1" x14ac:dyDescent="0.2">
      <c r="Q52" s="695"/>
    </row>
  </sheetData>
  <mergeCells count="30">
    <mergeCell ref="D32:E32"/>
    <mergeCell ref="J32:K32"/>
    <mergeCell ref="D33:E33"/>
    <mergeCell ref="J33:K33"/>
    <mergeCell ref="K34:L34"/>
    <mergeCell ref="D29:E29"/>
    <mergeCell ref="J29:K29"/>
    <mergeCell ref="D30:E30"/>
    <mergeCell ref="J30:K30"/>
    <mergeCell ref="D31:E31"/>
    <mergeCell ref="J31:K31"/>
    <mergeCell ref="D26:E26"/>
    <mergeCell ref="J26:K26"/>
    <mergeCell ref="D27:E27"/>
    <mergeCell ref="J27:K27"/>
    <mergeCell ref="D28:E28"/>
    <mergeCell ref="J28:K28"/>
    <mergeCell ref="D23:E23"/>
    <mergeCell ref="J23:K23"/>
    <mergeCell ref="D24:E24"/>
    <mergeCell ref="J24:K24"/>
    <mergeCell ref="D25:E25"/>
    <mergeCell ref="J25:K25"/>
    <mergeCell ref="C22:G22"/>
    <mergeCell ref="I22:M22"/>
    <mergeCell ref="A1:O1"/>
    <mergeCell ref="A2:O2"/>
    <mergeCell ref="A4:O4"/>
    <mergeCell ref="C5:G5"/>
    <mergeCell ref="I5:M5"/>
  </mergeCells>
  <pageMargins left="0.7" right="0.7" top="0.75" bottom="0.75" header="0.3" footer="0.3"/>
  <pageSetup orientation="portrait" horizontalDpi="300" verticalDpi="300" r:id="rId1"/>
  <ignoredErrors>
    <ignoredError sqref="M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9"/>
  <sheetViews>
    <sheetView showGridLines="0" workbookViewId="0">
      <selection activeCell="G19" sqref="G19"/>
    </sheetView>
  </sheetViews>
  <sheetFormatPr baseColWidth="10" defaultColWidth="9.85546875" defaultRowHeight="11.1" customHeight="1" x14ac:dyDescent="0.2"/>
  <cols>
    <col min="1" max="1" width="32.42578125" style="207" customWidth="1"/>
    <col min="2" max="2" width="1.7109375" style="210" customWidth="1"/>
    <col min="3" max="3" width="11.28515625" style="208" customWidth="1"/>
    <col min="4" max="4" width="13.140625" style="208" customWidth="1"/>
    <col min="5" max="7" width="11.28515625" style="208" customWidth="1"/>
    <col min="8" max="8" width="2.7109375" style="208" customWidth="1"/>
    <col min="9" max="10" width="11.28515625" style="208" customWidth="1"/>
    <col min="11" max="13" width="11.28515625" style="210" customWidth="1"/>
    <col min="14" max="14" width="3" style="210" customWidth="1"/>
    <col min="15" max="15" width="10.5703125" style="210" customWidth="1"/>
    <col min="16" max="16" width="13.5703125" style="200" customWidth="1"/>
    <col min="17" max="16384" width="9.85546875" style="200"/>
  </cols>
  <sheetData>
    <row r="1" spans="1:18" ht="14.25" customHeight="1" x14ac:dyDescent="0.2">
      <c r="A1" s="766" t="s">
        <v>101</v>
      </c>
      <c r="B1" s="766"/>
      <c r="C1" s="766"/>
      <c r="D1" s="766"/>
      <c r="E1" s="766"/>
      <c r="F1" s="766"/>
      <c r="G1" s="766"/>
      <c r="H1" s="766"/>
      <c r="I1" s="766"/>
      <c r="J1" s="766"/>
      <c r="K1" s="766"/>
      <c r="L1" s="766"/>
      <c r="M1" s="766"/>
      <c r="N1" s="766"/>
      <c r="O1" s="766"/>
      <c r="P1" s="199"/>
      <c r="Q1" s="199"/>
      <c r="R1" s="199"/>
    </row>
    <row r="2" spans="1:18" ht="16.5" customHeight="1" x14ac:dyDescent="0.2">
      <c r="A2" s="766" t="s">
        <v>113</v>
      </c>
      <c r="B2" s="766"/>
      <c r="C2" s="766"/>
      <c r="D2" s="766"/>
      <c r="E2" s="766"/>
      <c r="F2" s="766"/>
      <c r="G2" s="766"/>
      <c r="H2" s="766"/>
      <c r="I2" s="766"/>
      <c r="J2" s="766"/>
      <c r="K2" s="766"/>
      <c r="L2" s="766"/>
      <c r="M2" s="766"/>
      <c r="N2" s="766"/>
      <c r="O2" s="766"/>
      <c r="P2" s="201"/>
      <c r="Q2" s="201"/>
      <c r="R2" s="201"/>
    </row>
    <row r="3" spans="1:18" ht="10.5" customHeight="1" x14ac:dyDescent="0.2">
      <c r="A3" s="202"/>
      <c r="B3" s="203"/>
      <c r="C3" s="204"/>
      <c r="D3" s="204"/>
      <c r="E3" s="204"/>
      <c r="F3" s="204"/>
      <c r="G3" s="204"/>
      <c r="H3" s="204"/>
      <c r="I3" s="204"/>
      <c r="J3" s="204"/>
      <c r="K3" s="205"/>
      <c r="L3" s="205"/>
      <c r="M3" s="205"/>
      <c r="N3" s="205"/>
      <c r="O3" s="206"/>
    </row>
    <row r="4" spans="1:18" ht="23.25" customHeight="1" thickBot="1" x14ac:dyDescent="0.25">
      <c r="A4" s="767" t="s">
        <v>66</v>
      </c>
      <c r="B4" s="767"/>
      <c r="C4" s="767"/>
      <c r="D4" s="767"/>
      <c r="E4" s="767"/>
      <c r="F4" s="767"/>
      <c r="G4" s="767"/>
      <c r="H4" s="767"/>
      <c r="I4" s="767"/>
      <c r="J4" s="767"/>
      <c r="K4" s="767"/>
      <c r="L4" s="767"/>
      <c r="M4" s="767"/>
      <c r="N4" s="767"/>
      <c r="O4" s="767"/>
    </row>
    <row r="5" spans="1:18" ht="15" customHeight="1" x14ac:dyDescent="0.2">
      <c r="B5" s="208"/>
      <c r="C5" s="764" t="s">
        <v>53</v>
      </c>
      <c r="D5" s="764"/>
      <c r="E5" s="764"/>
      <c r="F5" s="764"/>
      <c r="G5" s="764"/>
      <c r="H5" s="209"/>
      <c r="I5" s="764" t="s">
        <v>83</v>
      </c>
      <c r="J5" s="764"/>
      <c r="K5" s="764"/>
      <c r="L5" s="764"/>
      <c r="M5" s="764"/>
      <c r="O5" s="211" t="s">
        <v>75</v>
      </c>
    </row>
    <row r="6" spans="1:18" ht="15" customHeight="1" x14ac:dyDescent="0.2">
      <c r="A6" s="212"/>
      <c r="B6" s="213"/>
      <c r="C6" s="214" t="s">
        <v>63</v>
      </c>
      <c r="D6" s="214" t="s">
        <v>73</v>
      </c>
      <c r="E6" s="214" t="s">
        <v>74</v>
      </c>
      <c r="F6" s="214" t="s">
        <v>64</v>
      </c>
      <c r="G6" s="214" t="s">
        <v>65</v>
      </c>
      <c r="H6" s="215"/>
      <c r="I6" s="214" t="s">
        <v>63</v>
      </c>
      <c r="J6" s="214" t="s">
        <v>73</v>
      </c>
      <c r="K6" s="214" t="s">
        <v>74</v>
      </c>
      <c r="L6" s="214" t="s">
        <v>64</v>
      </c>
      <c r="M6" s="214" t="s">
        <v>65</v>
      </c>
      <c r="N6" s="216"/>
      <c r="O6" s="217" t="s">
        <v>80</v>
      </c>
      <c r="P6" s="216"/>
      <c r="Q6" s="218"/>
      <c r="R6" s="218"/>
    </row>
    <row r="7" spans="1:18" ht="15" customHeight="1" x14ac:dyDescent="0.2">
      <c r="A7" s="219" t="s">
        <v>186</v>
      </c>
      <c r="B7" s="213"/>
      <c r="C7" s="220">
        <v>1348.7874795286134</v>
      </c>
      <c r="D7" s="220">
        <v>102.94644582571998</v>
      </c>
      <c r="E7" s="220">
        <v>279.00265227466207</v>
      </c>
      <c r="F7" s="220">
        <v>119.46996694924093</v>
      </c>
      <c r="G7" s="220">
        <v>1850.2065445782364</v>
      </c>
      <c r="H7" s="221"/>
      <c r="I7" s="220">
        <v>1345.9936250446062</v>
      </c>
      <c r="J7" s="220">
        <v>98.369324605468051</v>
      </c>
      <c r="K7" s="220">
        <v>289.28269844361887</v>
      </c>
      <c r="L7" s="220">
        <v>111.31731108283299</v>
      </c>
      <c r="M7" s="220">
        <v>1844.9629591765261</v>
      </c>
      <c r="N7" s="222"/>
      <c r="O7" s="223">
        <v>2.8421087673493606E-3</v>
      </c>
      <c r="P7" s="216"/>
      <c r="Q7" s="216"/>
      <c r="R7" s="224"/>
    </row>
    <row r="8" spans="1:18" ht="15" customHeight="1" x14ac:dyDescent="0.2">
      <c r="A8" s="219" t="s">
        <v>187</v>
      </c>
      <c r="B8" s="213"/>
      <c r="C8" s="220">
        <v>182.4451296019995</v>
      </c>
      <c r="D8" s="220">
        <v>11.073881403545537</v>
      </c>
      <c r="E8" s="220">
        <v>0.62352272730000002</v>
      </c>
      <c r="F8" s="220">
        <v>20.606453537057085</v>
      </c>
      <c r="G8" s="220">
        <v>214.74898726990213</v>
      </c>
      <c r="H8" s="221"/>
      <c r="I8" s="220">
        <v>142.76398875339703</v>
      </c>
      <c r="J8" s="220">
        <v>10.466978845332001</v>
      </c>
      <c r="K8" s="220">
        <v>0.61412972379999997</v>
      </c>
      <c r="L8" s="220">
        <v>19.110860696570015</v>
      </c>
      <c r="M8" s="220">
        <v>172.95595801909906</v>
      </c>
      <c r="N8" s="222"/>
      <c r="O8" s="223">
        <v>0.24163971990018407</v>
      </c>
      <c r="P8" s="216"/>
      <c r="Q8" s="216"/>
      <c r="R8" s="224"/>
    </row>
    <row r="9" spans="1:18" ht="15" customHeight="1" x14ac:dyDescent="0.2">
      <c r="A9" s="225" t="s">
        <v>188</v>
      </c>
      <c r="B9" s="213"/>
      <c r="C9" s="226">
        <v>1531.2326091306129</v>
      </c>
      <c r="D9" s="226">
        <v>114.02032722926552</v>
      </c>
      <c r="E9" s="226">
        <v>279.62617500196205</v>
      </c>
      <c r="F9" s="226">
        <v>140.07642048629802</v>
      </c>
      <c r="G9" s="226">
        <v>2064.9555318481384</v>
      </c>
      <c r="H9" s="221"/>
      <c r="I9" s="226">
        <v>1488.7576137980031</v>
      </c>
      <c r="J9" s="226">
        <v>108.83630345080005</v>
      </c>
      <c r="K9" s="226">
        <v>289.89682816741885</v>
      </c>
      <c r="L9" s="226">
        <v>130.42817177940299</v>
      </c>
      <c r="M9" s="226">
        <v>2017.918917195625</v>
      </c>
      <c r="N9" s="222"/>
      <c r="O9" s="227">
        <v>2.3309467120652183E-2</v>
      </c>
      <c r="P9" s="216"/>
      <c r="Q9" s="216"/>
      <c r="R9" s="224"/>
    </row>
    <row r="10" spans="1:18" ht="15" customHeight="1" x14ac:dyDescent="0.2">
      <c r="A10" s="219" t="s">
        <v>166</v>
      </c>
      <c r="B10" s="228"/>
      <c r="C10" s="220">
        <v>207.63263895840572</v>
      </c>
      <c r="D10" s="220">
        <v>26.649514448966563</v>
      </c>
      <c r="E10" s="220">
        <v>19.639867220228119</v>
      </c>
      <c r="F10" s="220">
        <v>17.51671652906278</v>
      </c>
      <c r="G10" s="220">
        <v>271.43873715666319</v>
      </c>
      <c r="H10" s="221"/>
      <c r="I10" s="220">
        <v>199.71164529589367</v>
      </c>
      <c r="J10" s="220">
        <v>24.444750049377006</v>
      </c>
      <c r="K10" s="220">
        <v>18.603379860361041</v>
      </c>
      <c r="L10" s="220">
        <v>22.281928215773021</v>
      </c>
      <c r="M10" s="220">
        <v>265.04170342140475</v>
      </c>
      <c r="N10" s="222"/>
      <c r="O10" s="223">
        <v>2.4135951635835262E-2</v>
      </c>
      <c r="P10" s="216"/>
      <c r="Q10" s="216"/>
      <c r="R10" s="224"/>
    </row>
    <row r="11" spans="1:18" ht="15" customHeight="1" x14ac:dyDescent="0.2">
      <c r="A11" s="219" t="s">
        <v>191</v>
      </c>
      <c r="B11" s="228"/>
      <c r="C11" s="220" t="s">
        <v>192</v>
      </c>
      <c r="D11" s="220" t="s">
        <v>192</v>
      </c>
      <c r="E11" s="220" t="s">
        <v>192</v>
      </c>
      <c r="F11" s="220" t="s">
        <v>192</v>
      </c>
      <c r="G11" s="220" t="s">
        <v>192</v>
      </c>
      <c r="H11" s="221"/>
      <c r="I11" s="220">
        <v>54.565427422863245</v>
      </c>
      <c r="J11" s="220">
        <v>6.8127151236039989</v>
      </c>
      <c r="K11" s="220">
        <v>0.53861743435500031</v>
      </c>
      <c r="L11" s="220">
        <v>2.3281162662081569</v>
      </c>
      <c r="M11" s="220">
        <v>64.244876247030405</v>
      </c>
      <c r="N11" s="222"/>
      <c r="O11" s="223" t="s">
        <v>193</v>
      </c>
      <c r="P11" s="216"/>
      <c r="Q11" s="216"/>
      <c r="R11" s="224"/>
    </row>
    <row r="12" spans="1:18" ht="15" customHeight="1" x14ac:dyDescent="0.2">
      <c r="A12" s="219" t="s">
        <v>194</v>
      </c>
      <c r="B12" s="228"/>
      <c r="C12" s="220">
        <v>688.8329893959999</v>
      </c>
      <c r="D12" s="220">
        <v>46.879093447999935</v>
      </c>
      <c r="E12" s="220">
        <v>7.6118083319999901</v>
      </c>
      <c r="F12" s="220">
        <v>44.098083190999965</v>
      </c>
      <c r="G12" s="220">
        <v>787.42197436699985</v>
      </c>
      <c r="H12" s="221"/>
      <c r="I12" s="220">
        <v>680.4278690049</v>
      </c>
      <c r="J12" s="220">
        <v>40.753374594693398</v>
      </c>
      <c r="K12" s="220">
        <v>6.5574906254065963</v>
      </c>
      <c r="L12" s="220">
        <v>37.321826043000016</v>
      </c>
      <c r="M12" s="220">
        <v>765.0605602679999</v>
      </c>
      <c r="N12" s="222"/>
      <c r="O12" s="223">
        <v>2.9228292844120318E-2</v>
      </c>
      <c r="P12" s="216"/>
      <c r="Q12" s="216"/>
      <c r="R12" s="224"/>
    </row>
    <row r="13" spans="1:18" ht="15" customHeight="1" x14ac:dyDescent="0.2">
      <c r="A13" s="219" t="s">
        <v>189</v>
      </c>
      <c r="B13" s="228"/>
      <c r="C13" s="220">
        <v>140.87414949984108</v>
      </c>
      <c r="D13" s="220">
        <v>17.365952824910146</v>
      </c>
      <c r="E13" s="220">
        <v>4.6798262159600101</v>
      </c>
      <c r="F13" s="220">
        <v>12.374268302895594</v>
      </c>
      <c r="G13" s="220">
        <v>175.29419684360684</v>
      </c>
      <c r="H13" s="221"/>
      <c r="I13" s="220">
        <v>166.20757707342699</v>
      </c>
      <c r="J13" s="220">
        <v>20.416248996705722</v>
      </c>
      <c r="K13" s="220">
        <v>3.7272423059400035</v>
      </c>
      <c r="L13" s="220">
        <v>15.57097857725226</v>
      </c>
      <c r="M13" s="220">
        <v>205.92204695332495</v>
      </c>
      <c r="N13" s="222"/>
      <c r="O13" s="223">
        <v>-0.14873516732601411</v>
      </c>
      <c r="P13" s="216"/>
      <c r="Q13" s="216"/>
      <c r="R13" s="224"/>
    </row>
    <row r="14" spans="1:18" ht="15" customHeight="1" x14ac:dyDescent="0.2">
      <c r="A14" s="219" t="s">
        <v>190</v>
      </c>
      <c r="B14" s="228"/>
      <c r="C14" s="220">
        <v>20.784635148441673</v>
      </c>
      <c r="D14" s="220">
        <v>1.5717934128490405</v>
      </c>
      <c r="E14" s="220">
        <v>0</v>
      </c>
      <c r="F14" s="220">
        <v>0.33054269166699418</v>
      </c>
      <c r="G14" s="220">
        <v>22.686971252957708</v>
      </c>
      <c r="H14" s="221"/>
      <c r="I14" s="220" t="s">
        <v>192</v>
      </c>
      <c r="J14" s="220" t="s">
        <v>192</v>
      </c>
      <c r="K14" s="220" t="s">
        <v>192</v>
      </c>
      <c r="L14" s="220" t="s">
        <v>192</v>
      </c>
      <c r="M14" s="220" t="s">
        <v>192</v>
      </c>
      <c r="N14" s="222"/>
      <c r="O14" s="223" t="s">
        <v>195</v>
      </c>
      <c r="P14" s="216"/>
      <c r="Q14" s="216"/>
      <c r="R14" s="224"/>
    </row>
    <row r="15" spans="1:18" ht="15" customHeight="1" x14ac:dyDescent="0.2">
      <c r="A15" s="225" t="s">
        <v>12</v>
      </c>
      <c r="B15" s="213"/>
      <c r="C15" s="226">
        <v>1058.1244130026882</v>
      </c>
      <c r="D15" s="226">
        <v>92.466354134725691</v>
      </c>
      <c r="E15" s="226">
        <v>31.931501768188117</v>
      </c>
      <c r="F15" s="226">
        <v>74.319610714625341</v>
      </c>
      <c r="G15" s="226">
        <v>1256.8418796202275</v>
      </c>
      <c r="H15" s="221"/>
      <c r="I15" s="226">
        <v>1100.912518797084</v>
      </c>
      <c r="J15" s="226">
        <v>92.42708876438013</v>
      </c>
      <c r="K15" s="226">
        <v>29.426730226062642</v>
      </c>
      <c r="L15" s="226">
        <v>77.502849102233455</v>
      </c>
      <c r="M15" s="226">
        <v>1300.26918688976</v>
      </c>
      <c r="N15" s="222"/>
      <c r="O15" s="227">
        <v>-3.3398705212272617E-2</v>
      </c>
      <c r="P15" s="216"/>
      <c r="Q15" s="216"/>
      <c r="R15" s="224"/>
    </row>
    <row r="16" spans="1:18" ht="15" customHeight="1" thickBot="1" x14ac:dyDescent="0.25">
      <c r="A16" s="229" t="s">
        <v>67</v>
      </c>
      <c r="B16" s="229"/>
      <c r="C16" s="230">
        <v>2589.3570221333011</v>
      </c>
      <c r="D16" s="230">
        <v>206.48668136399121</v>
      </c>
      <c r="E16" s="230">
        <v>311.55767677015018</v>
      </c>
      <c r="F16" s="230">
        <v>214.39603120092335</v>
      </c>
      <c r="G16" s="230">
        <v>3321.7974114683657</v>
      </c>
      <c r="H16" s="230"/>
      <c r="I16" s="230">
        <v>2589.6701325950871</v>
      </c>
      <c r="J16" s="230">
        <v>201.26339221518018</v>
      </c>
      <c r="K16" s="230">
        <v>319.32355839348151</v>
      </c>
      <c r="L16" s="230">
        <v>207.93102088163644</v>
      </c>
      <c r="M16" s="230">
        <v>3318.188104085385</v>
      </c>
      <c r="N16" s="230"/>
      <c r="O16" s="231">
        <v>1.0877344109987419E-3</v>
      </c>
      <c r="P16" s="216"/>
      <c r="Q16" s="216"/>
      <c r="R16" s="224"/>
    </row>
    <row r="17" spans="1:18" ht="6" customHeight="1" x14ac:dyDescent="0.2">
      <c r="A17" s="232"/>
      <c r="B17" s="232"/>
      <c r="C17" s="233"/>
      <c r="D17" s="233"/>
      <c r="E17" s="233"/>
      <c r="F17" s="233"/>
      <c r="G17" s="233"/>
      <c r="H17" s="233"/>
      <c r="I17" s="233"/>
      <c r="J17" s="233"/>
      <c r="K17" s="233"/>
      <c r="L17" s="233"/>
      <c r="M17" s="233"/>
      <c r="N17" s="233"/>
      <c r="O17" s="234"/>
      <c r="P17" s="216"/>
      <c r="Q17" s="216"/>
      <c r="R17" s="224"/>
    </row>
    <row r="18" spans="1:18" ht="15" customHeight="1" x14ac:dyDescent="0.2">
      <c r="A18" s="191" t="s">
        <v>81</v>
      </c>
      <c r="B18" s="232"/>
      <c r="C18" s="233"/>
      <c r="D18" s="233"/>
      <c r="E18" s="233"/>
      <c r="F18" s="233"/>
      <c r="G18" s="233"/>
      <c r="H18" s="233"/>
      <c r="I18" s="233"/>
      <c r="J18" s="233"/>
      <c r="K18" s="233"/>
      <c r="L18" s="233"/>
      <c r="M18" s="233"/>
      <c r="N18" s="233"/>
      <c r="O18" s="234"/>
      <c r="P18" s="216"/>
      <c r="Q18" s="216"/>
      <c r="R18" s="224"/>
    </row>
    <row r="19" spans="1:18" ht="15" customHeight="1" x14ac:dyDescent="0.2">
      <c r="A19" s="191" t="s">
        <v>82</v>
      </c>
      <c r="B19" s="232"/>
      <c r="C19" s="233"/>
      <c r="D19" s="233"/>
      <c r="E19" s="233"/>
      <c r="F19" s="233"/>
      <c r="G19" s="233"/>
      <c r="H19" s="233"/>
      <c r="I19" s="233"/>
      <c r="J19" s="233"/>
      <c r="K19" s="233"/>
      <c r="L19" s="233"/>
      <c r="M19" s="233"/>
      <c r="N19" s="233"/>
      <c r="O19" s="234"/>
      <c r="P19" s="216"/>
      <c r="Q19" s="216"/>
      <c r="R19" s="224"/>
    </row>
    <row r="20" spans="1:18" ht="17.25" customHeight="1" x14ac:dyDescent="0.2"/>
    <row r="21" spans="1:18" ht="23.25" customHeight="1" thickBot="1" x14ac:dyDescent="0.25">
      <c r="A21" s="767" t="s">
        <v>68</v>
      </c>
      <c r="B21" s="767"/>
      <c r="C21" s="767"/>
      <c r="D21" s="767"/>
      <c r="E21" s="767"/>
      <c r="F21" s="767"/>
      <c r="G21" s="767"/>
      <c r="H21" s="767"/>
      <c r="I21" s="767"/>
      <c r="J21" s="767"/>
      <c r="K21" s="767"/>
      <c r="L21" s="767"/>
      <c r="M21" s="767"/>
      <c r="N21" s="767"/>
      <c r="O21" s="767"/>
    </row>
    <row r="22" spans="1:18" ht="15" customHeight="1" x14ac:dyDescent="0.2">
      <c r="B22" s="208"/>
      <c r="C22" s="764" t="str">
        <f>+C5</f>
        <v>FY 2018</v>
      </c>
      <c r="D22" s="764"/>
      <c r="E22" s="764"/>
      <c r="F22" s="764"/>
      <c r="G22" s="764"/>
      <c r="H22" s="209"/>
      <c r="I22" s="764" t="s">
        <v>83</v>
      </c>
      <c r="J22" s="764"/>
      <c r="K22" s="764"/>
      <c r="L22" s="764"/>
      <c r="M22" s="764"/>
      <c r="O22" s="211" t="s">
        <v>75</v>
      </c>
    </row>
    <row r="23" spans="1:18" ht="15" customHeight="1" x14ac:dyDescent="0.2">
      <c r="A23" s="212"/>
      <c r="B23" s="213"/>
      <c r="C23" s="214" t="s">
        <v>63</v>
      </c>
      <c r="D23" s="765" t="s">
        <v>73</v>
      </c>
      <c r="E23" s="765"/>
      <c r="F23" s="214" t="s">
        <v>64</v>
      </c>
      <c r="G23" s="214" t="s">
        <v>65</v>
      </c>
      <c r="H23" s="215"/>
      <c r="I23" s="214" t="s">
        <v>63</v>
      </c>
      <c r="J23" s="765" t="s">
        <v>73</v>
      </c>
      <c r="K23" s="765"/>
      <c r="L23" s="214" t="s">
        <v>64</v>
      </c>
      <c r="M23" s="214" t="s">
        <v>65</v>
      </c>
      <c r="N23" s="216"/>
      <c r="O23" s="217" t="s">
        <v>80</v>
      </c>
      <c r="P23" s="216"/>
      <c r="Q23" s="218"/>
      <c r="R23" s="218"/>
    </row>
    <row r="24" spans="1:18" ht="15" customHeight="1" x14ac:dyDescent="0.2">
      <c r="A24" s="219" t="str">
        <f t="shared" ref="A24:A33" si="0">+A7</f>
        <v>Mexico</v>
      </c>
      <c r="B24" s="213"/>
      <c r="C24" s="220">
        <v>8015.0707722720435</v>
      </c>
      <c r="D24" s="756">
        <v>754.93891280206697</v>
      </c>
      <c r="E24" s="756"/>
      <c r="F24" s="220">
        <v>958.17056448243306</v>
      </c>
      <c r="G24" s="220">
        <v>9728.1802495565425</v>
      </c>
      <c r="H24" s="221"/>
      <c r="I24" s="220">
        <v>8122.6905241203658</v>
      </c>
      <c r="J24" s="756">
        <v>727.60572735697201</v>
      </c>
      <c r="K24" s="756"/>
      <c r="L24" s="220">
        <v>914.18496097966306</v>
      </c>
      <c r="M24" s="220">
        <v>9764.4812124569999</v>
      </c>
      <c r="N24" s="222"/>
      <c r="O24" s="223">
        <v>-3.7176540269385772E-3</v>
      </c>
      <c r="P24" s="216"/>
      <c r="Q24" s="216"/>
      <c r="R24" s="224"/>
    </row>
    <row r="25" spans="1:18" s="237" customFormat="1" ht="15" customHeight="1" x14ac:dyDescent="0.2">
      <c r="A25" s="219" t="str">
        <f t="shared" si="0"/>
        <v>Central America</v>
      </c>
      <c r="B25" s="213"/>
      <c r="C25" s="220">
        <v>1468.0899284513453</v>
      </c>
      <c r="D25" s="756">
        <v>63.786980622606372</v>
      </c>
      <c r="E25" s="756"/>
      <c r="F25" s="220">
        <v>247.40932983520372</v>
      </c>
      <c r="G25" s="220">
        <v>1779.2862389091551</v>
      </c>
      <c r="H25" s="221"/>
      <c r="I25" s="220">
        <v>1158.79813209338</v>
      </c>
      <c r="J25" s="756">
        <v>61.033320000475996</v>
      </c>
      <c r="K25" s="756"/>
      <c r="L25" s="220">
        <v>247.35081099086455</v>
      </c>
      <c r="M25" s="220">
        <v>1467.1822630847205</v>
      </c>
      <c r="N25" s="222"/>
      <c r="O25" s="223">
        <v>0.21272338391567147</v>
      </c>
      <c r="P25" s="235"/>
      <c r="Q25" s="235"/>
      <c r="R25" s="236"/>
    </row>
    <row r="26" spans="1:18" ht="15" customHeight="1" x14ac:dyDescent="0.2">
      <c r="A26" s="225" t="str">
        <f t="shared" si="0"/>
        <v>Mexico and Central America</v>
      </c>
      <c r="B26" s="213"/>
      <c r="C26" s="226">
        <v>9483.1607007233888</v>
      </c>
      <c r="D26" s="763">
        <v>818.72589342467336</v>
      </c>
      <c r="E26" s="763"/>
      <c r="F26" s="226">
        <v>1205.5798943176369</v>
      </c>
      <c r="G26" s="226">
        <v>11507.466488465698</v>
      </c>
      <c r="H26" s="221"/>
      <c r="I26" s="226">
        <v>9281.4886562137453</v>
      </c>
      <c r="J26" s="763">
        <v>788.63904735744802</v>
      </c>
      <c r="K26" s="763"/>
      <c r="L26" s="226">
        <v>1161.5357719705275</v>
      </c>
      <c r="M26" s="226">
        <v>11231.663475541722</v>
      </c>
      <c r="N26" s="222"/>
      <c r="O26" s="227">
        <v>2.4555847272718756E-2</v>
      </c>
      <c r="P26" s="216"/>
      <c r="Q26" s="216"/>
      <c r="R26" s="224"/>
    </row>
    <row r="27" spans="1:18" ht="15" customHeight="1" x14ac:dyDescent="0.2">
      <c r="A27" s="219" t="str">
        <f t="shared" si="0"/>
        <v>Colombia</v>
      </c>
      <c r="B27" s="228"/>
      <c r="C27" s="220">
        <v>1505.2928943262718</v>
      </c>
      <c r="D27" s="756">
        <v>361.34009865782963</v>
      </c>
      <c r="E27" s="756"/>
      <c r="F27" s="220">
        <v>193.66657719518182</v>
      </c>
      <c r="G27" s="220">
        <v>2060.2995701792834</v>
      </c>
      <c r="H27" s="221"/>
      <c r="I27" s="220">
        <v>1511.4707780259032</v>
      </c>
      <c r="J27" s="756">
        <v>312.54385534147599</v>
      </c>
      <c r="K27" s="756"/>
      <c r="L27" s="220">
        <v>222.51353563262069</v>
      </c>
      <c r="M27" s="220">
        <v>2046.5281689999999</v>
      </c>
      <c r="N27" s="222"/>
      <c r="O27" s="223">
        <v>6.7291530055082482E-3</v>
      </c>
      <c r="P27" s="216"/>
      <c r="Q27" s="216"/>
      <c r="R27" s="224"/>
    </row>
    <row r="28" spans="1:18" ht="15" customHeight="1" x14ac:dyDescent="0.2">
      <c r="A28" s="219" t="str">
        <f t="shared" si="0"/>
        <v>Venezuela</v>
      </c>
      <c r="B28" s="228"/>
      <c r="C28" s="220" t="s">
        <v>193</v>
      </c>
      <c r="D28" s="756" t="s">
        <v>193</v>
      </c>
      <c r="E28" s="756"/>
      <c r="F28" s="220" t="s">
        <v>193</v>
      </c>
      <c r="G28" s="220" t="s">
        <v>193</v>
      </c>
      <c r="H28" s="221"/>
      <c r="I28" s="220">
        <v>358.31320892731287</v>
      </c>
      <c r="J28" s="756">
        <v>61.530612429593688</v>
      </c>
      <c r="K28" s="756">
        <v>0</v>
      </c>
      <c r="L28" s="220">
        <v>21.180118985202522</v>
      </c>
      <c r="M28" s="220">
        <v>441.02394034210909</v>
      </c>
      <c r="N28" s="222"/>
      <c r="O28" s="223" t="s">
        <v>193</v>
      </c>
      <c r="P28" s="216"/>
      <c r="Q28" s="216"/>
      <c r="R28" s="224"/>
    </row>
    <row r="29" spans="1:18" ht="15" customHeight="1" x14ac:dyDescent="0.2">
      <c r="A29" s="219" t="str">
        <f t="shared" si="0"/>
        <v>Brazil</v>
      </c>
      <c r="B29" s="228"/>
      <c r="C29" s="220">
        <v>4237.3321092429933</v>
      </c>
      <c r="D29" s="756">
        <v>405.23775467800004</v>
      </c>
      <c r="E29" s="756"/>
      <c r="F29" s="220">
        <v>482.87107327199993</v>
      </c>
      <c r="G29" s="220">
        <v>5125.4409371929933</v>
      </c>
      <c r="H29" s="221"/>
      <c r="I29" s="220">
        <v>4079.5626904449991</v>
      </c>
      <c r="J29" s="756">
        <v>358.40651248500001</v>
      </c>
      <c r="K29" s="756">
        <v>0</v>
      </c>
      <c r="L29" s="220">
        <v>419.65341389500009</v>
      </c>
      <c r="M29" s="220">
        <v>4857.6226168249996</v>
      </c>
      <c r="N29" s="222"/>
      <c r="O29" s="223">
        <v>5.5133620187037602E-2</v>
      </c>
      <c r="P29" s="216"/>
      <c r="Q29" s="216"/>
      <c r="R29" s="224"/>
    </row>
    <row r="30" spans="1:18" ht="15" customHeight="1" x14ac:dyDescent="0.2">
      <c r="A30" s="219" t="str">
        <f t="shared" si="0"/>
        <v>Argentina</v>
      </c>
      <c r="B30" s="228"/>
      <c r="C30" s="220">
        <v>737.96831200000008</v>
      </c>
      <c r="D30" s="756">
        <v>97.255323000000004</v>
      </c>
      <c r="E30" s="756"/>
      <c r="F30" s="220">
        <v>84.848060999999987</v>
      </c>
      <c r="G30" s="220">
        <v>920.07169600000009</v>
      </c>
      <c r="H30" s="221"/>
      <c r="I30" s="220">
        <v>813.9030439999998</v>
      </c>
      <c r="J30" s="756">
        <v>105.025109</v>
      </c>
      <c r="K30" s="756">
        <v>0</v>
      </c>
      <c r="L30" s="220">
        <v>101.02075099999999</v>
      </c>
      <c r="M30" s="220">
        <v>1019.9489039999999</v>
      </c>
      <c r="N30" s="222"/>
      <c r="O30" s="223">
        <v>-9.792373677573929E-2</v>
      </c>
      <c r="P30" s="216"/>
      <c r="Q30" s="216"/>
      <c r="R30" s="224"/>
    </row>
    <row r="31" spans="1:18" ht="15" customHeight="1" x14ac:dyDescent="0.2">
      <c r="A31" s="219" t="str">
        <f t="shared" si="0"/>
        <v>Uruguay</v>
      </c>
      <c r="B31" s="228"/>
      <c r="C31" s="220">
        <v>103.92189478553362</v>
      </c>
      <c r="D31" s="756">
        <v>7.2678708040477549</v>
      </c>
      <c r="E31" s="756"/>
      <c r="F31" s="220">
        <v>1.2092929322553125</v>
      </c>
      <c r="G31" s="220">
        <v>112.39905852183669</v>
      </c>
      <c r="H31" s="221"/>
      <c r="I31" s="220" t="s">
        <v>193</v>
      </c>
      <c r="J31" s="756" t="s">
        <v>193</v>
      </c>
      <c r="K31" s="756">
        <v>0</v>
      </c>
      <c r="L31" s="220" t="s">
        <v>193</v>
      </c>
      <c r="M31" s="220" t="s">
        <v>193</v>
      </c>
      <c r="N31" s="222"/>
      <c r="O31" s="223" t="s">
        <v>195</v>
      </c>
      <c r="P31" s="216"/>
      <c r="Q31" s="216"/>
      <c r="R31" s="224"/>
    </row>
    <row r="32" spans="1:18" ht="15" customHeight="1" x14ac:dyDescent="0.2">
      <c r="A32" s="225" t="str">
        <f t="shared" si="0"/>
        <v>South America</v>
      </c>
      <c r="B32" s="213"/>
      <c r="C32" s="226">
        <v>6584.515210354798</v>
      </c>
      <c r="D32" s="763">
        <v>871.10104713987744</v>
      </c>
      <c r="E32" s="763"/>
      <c r="F32" s="226">
        <v>762.59500439943702</v>
      </c>
      <c r="G32" s="226">
        <v>8218.2112618941137</v>
      </c>
      <c r="H32" s="221"/>
      <c r="I32" s="226">
        <v>6763.2497213982151</v>
      </c>
      <c r="J32" s="763">
        <v>837.50608925606969</v>
      </c>
      <c r="K32" s="763"/>
      <c r="L32" s="226">
        <v>764.3678195128233</v>
      </c>
      <c r="M32" s="226">
        <v>8365.1236301671088</v>
      </c>
      <c r="N32" s="222"/>
      <c r="O32" s="227">
        <v>-1.7562486194846572E-2</v>
      </c>
      <c r="P32" s="216"/>
      <c r="Q32" s="216"/>
      <c r="R32" s="224"/>
    </row>
    <row r="33" spans="1:18" ht="15" customHeight="1" thickBot="1" x14ac:dyDescent="0.25">
      <c r="A33" s="229" t="str">
        <f t="shared" si="0"/>
        <v>TOTAL</v>
      </c>
      <c r="B33" s="229"/>
      <c r="C33" s="230">
        <v>16067.675911078186</v>
      </c>
      <c r="D33" s="762">
        <v>1689.8269405645508</v>
      </c>
      <c r="E33" s="762"/>
      <c r="F33" s="230">
        <v>1968.174898717074</v>
      </c>
      <c r="G33" s="230">
        <v>19725.677750359813</v>
      </c>
      <c r="H33" s="230"/>
      <c r="I33" s="230">
        <v>16044.73837761196</v>
      </c>
      <c r="J33" s="762">
        <v>1626.1451366135177</v>
      </c>
      <c r="K33" s="762"/>
      <c r="L33" s="230">
        <v>1925.9035914833507</v>
      </c>
      <c r="M33" s="230">
        <v>19596.78710570883</v>
      </c>
      <c r="N33" s="230"/>
      <c r="O33" s="231">
        <v>6.5771314428084704E-3</v>
      </c>
      <c r="P33" s="216"/>
      <c r="Q33" s="216"/>
      <c r="R33" s="224"/>
    </row>
    <row r="34" spans="1:18" ht="11.1" customHeight="1" x14ac:dyDescent="0.2">
      <c r="J34" s="756"/>
      <c r="K34" s="756"/>
    </row>
    <row r="35" spans="1:18" ht="24.95" customHeight="1" thickBot="1" x14ac:dyDescent="0.25">
      <c r="A35" s="238" t="s">
        <v>71</v>
      </c>
      <c r="B35" s="238"/>
      <c r="C35" s="238"/>
      <c r="D35" s="238"/>
      <c r="E35" s="238"/>
      <c r="F35" s="239"/>
      <c r="G35" s="239"/>
      <c r="H35" s="239"/>
      <c r="I35" s="239"/>
      <c r="J35" s="239"/>
      <c r="K35" s="239"/>
      <c r="L35" s="239"/>
      <c r="M35" s="239"/>
      <c r="N35" s="239"/>
      <c r="O35" s="239"/>
    </row>
    <row r="36" spans="1:18" ht="21" customHeight="1" x14ac:dyDescent="0.2">
      <c r="A36" s="240" t="s">
        <v>72</v>
      </c>
      <c r="C36" s="241" t="s">
        <v>53</v>
      </c>
      <c r="D36" s="241" t="s">
        <v>83</v>
      </c>
      <c r="E36" s="242" t="s">
        <v>80</v>
      </c>
    </row>
    <row r="37" spans="1:18" ht="15" customHeight="1" x14ac:dyDescent="0.2">
      <c r="A37" s="243" t="s">
        <v>186</v>
      </c>
      <c r="B37" s="200"/>
      <c r="C37" s="244">
        <v>84351.111834510011</v>
      </c>
      <c r="D37" s="244">
        <v>79850.157662330021</v>
      </c>
      <c r="E37" s="245">
        <v>5.6367505136478258E-2</v>
      </c>
    </row>
    <row r="38" spans="1:18" ht="15" customHeight="1" x14ac:dyDescent="0.2">
      <c r="A38" s="246" t="s">
        <v>187</v>
      </c>
      <c r="B38" s="200"/>
      <c r="C38" s="247">
        <v>15810.861153357651</v>
      </c>
      <c r="D38" s="247">
        <v>12792.54283444885</v>
      </c>
      <c r="E38" s="248">
        <v>0.23594357728322923</v>
      </c>
    </row>
    <row r="39" spans="1:18" ht="15" customHeight="1" x14ac:dyDescent="0.2">
      <c r="A39" s="243" t="s">
        <v>188</v>
      </c>
      <c r="B39" s="200"/>
      <c r="C39" s="244">
        <v>100161.97298786766</v>
      </c>
      <c r="D39" s="244">
        <v>92642.700496778867</v>
      </c>
      <c r="E39" s="245">
        <v>8.1164219639195734E-2</v>
      </c>
    </row>
    <row r="40" spans="1:18" ht="15" customHeight="1" x14ac:dyDescent="0.2">
      <c r="A40" s="243" t="s">
        <v>166</v>
      </c>
      <c r="B40" s="200"/>
      <c r="C40" s="244">
        <v>14579.806774769819</v>
      </c>
      <c r="D40" s="244">
        <v>14222.025790510837</v>
      </c>
      <c r="E40" s="245">
        <v>2.5156822911803323E-2</v>
      </c>
    </row>
    <row r="41" spans="1:18" ht="15" customHeight="1" x14ac:dyDescent="0.2">
      <c r="A41" s="243" t="s">
        <v>191</v>
      </c>
      <c r="B41" s="200"/>
      <c r="C41" s="244" t="s">
        <v>193</v>
      </c>
      <c r="D41" s="244">
        <v>4005.036601992063</v>
      </c>
      <c r="E41" s="245" t="s">
        <v>193</v>
      </c>
    </row>
    <row r="42" spans="1:18" ht="15" customHeight="1" x14ac:dyDescent="0.2">
      <c r="A42" s="243" t="s">
        <v>196</v>
      </c>
      <c r="B42" s="200"/>
      <c r="C42" s="244">
        <v>56522.72166554568</v>
      </c>
      <c r="D42" s="244">
        <v>58517.528229066033</v>
      </c>
      <c r="E42" s="245">
        <v>-3.4089043469363811E-2</v>
      </c>
    </row>
    <row r="43" spans="1:18" ht="15" customHeight="1" x14ac:dyDescent="0.2">
      <c r="A43" s="243" t="s">
        <v>189</v>
      </c>
      <c r="B43" s="200"/>
      <c r="C43" s="244">
        <v>9151.6606532383976</v>
      </c>
      <c r="D43" s="244">
        <v>13868.858601719921</v>
      </c>
      <c r="E43" s="245">
        <v>-0.34012877944379138</v>
      </c>
    </row>
    <row r="44" spans="1:18" ht="15" customHeight="1" x14ac:dyDescent="0.2">
      <c r="A44" s="243" t="s">
        <v>190</v>
      </c>
      <c r="B44" s="200"/>
      <c r="C44" s="244">
        <v>1925.4191070032612</v>
      </c>
      <c r="D44" s="244" t="s">
        <v>192</v>
      </c>
      <c r="E44" s="245" t="s">
        <v>192</v>
      </c>
    </row>
    <row r="45" spans="1:18" ht="15" customHeight="1" x14ac:dyDescent="0.2">
      <c r="A45" s="271" t="s">
        <v>12</v>
      </c>
      <c r="B45" s="200"/>
      <c r="C45" s="247">
        <v>82179.608200557152</v>
      </c>
      <c r="D45" s="247">
        <v>90613.449223288859</v>
      </c>
      <c r="E45" s="248">
        <v>-9.3074936392158691E-2</v>
      </c>
    </row>
    <row r="46" spans="1:18" ht="15" customHeight="1" thickBot="1" x14ac:dyDescent="0.25">
      <c r="A46" s="229" t="s">
        <v>65</v>
      </c>
      <c r="B46" s="229"/>
      <c r="C46" s="270">
        <v>182341.58118842481</v>
      </c>
      <c r="D46" s="270">
        <v>183256.14972006774</v>
      </c>
      <c r="E46" s="231">
        <v>-4.9906567012347747E-3</v>
      </c>
      <c r="F46" s="233"/>
    </row>
    <row r="48" spans="1:18" ht="15.75" customHeight="1" x14ac:dyDescent="0.2">
      <c r="A48" s="191" t="s">
        <v>84</v>
      </c>
    </row>
    <row r="49" spans="1:1" ht="15.75" customHeight="1" x14ac:dyDescent="0.2">
      <c r="A49" s="191" t="s">
        <v>85</v>
      </c>
    </row>
  </sheetData>
  <mergeCells count="31">
    <mergeCell ref="C22:G22"/>
    <mergeCell ref="I22:M22"/>
    <mergeCell ref="D23:E23"/>
    <mergeCell ref="J23:K23"/>
    <mergeCell ref="A1:O1"/>
    <mergeCell ref="A2:O2"/>
    <mergeCell ref="A4:O4"/>
    <mergeCell ref="C5:G5"/>
    <mergeCell ref="I5:M5"/>
    <mergeCell ref="A21:O21"/>
    <mergeCell ref="J25:K25"/>
    <mergeCell ref="D26:E26"/>
    <mergeCell ref="J26:K26"/>
    <mergeCell ref="D27:E27"/>
    <mergeCell ref="J27:K27"/>
    <mergeCell ref="J34:K34"/>
    <mergeCell ref="D24:E24"/>
    <mergeCell ref="D33:E33"/>
    <mergeCell ref="J24:K24"/>
    <mergeCell ref="J33:K33"/>
    <mergeCell ref="D31:E31"/>
    <mergeCell ref="J31:K31"/>
    <mergeCell ref="D32:E32"/>
    <mergeCell ref="J32:K32"/>
    <mergeCell ref="D28:E28"/>
    <mergeCell ref="J28:K28"/>
    <mergeCell ref="D29:E29"/>
    <mergeCell ref="J29:K29"/>
    <mergeCell ref="D30:E30"/>
    <mergeCell ref="J30:K30"/>
    <mergeCell ref="D25:E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C1:L37"/>
  <sheetViews>
    <sheetView showGridLines="0" zoomScale="99" workbookViewId="0">
      <selection activeCell="F19" sqref="F19"/>
    </sheetView>
  </sheetViews>
  <sheetFormatPr baseColWidth="10" defaultColWidth="11.42578125" defaultRowHeight="12.75" x14ac:dyDescent="0.2"/>
  <cols>
    <col min="1" max="2" width="11.42578125" style="154"/>
    <col min="3" max="3" width="26.5703125" style="154" customWidth="1"/>
    <col min="4" max="7" width="11.42578125" style="154"/>
    <col min="8" max="8" width="4.28515625" style="154" customWidth="1"/>
    <col min="9" max="9" width="16.140625" style="154" customWidth="1"/>
    <col min="10" max="16384" width="11.42578125" style="154"/>
  </cols>
  <sheetData>
    <row r="1" spans="3:12" x14ac:dyDescent="0.2">
      <c r="K1" s="274" t="s">
        <v>254</v>
      </c>
      <c r="L1" s="274" t="s">
        <v>255</v>
      </c>
    </row>
    <row r="2" spans="3:12" x14ac:dyDescent="0.2">
      <c r="K2" s="154" t="s">
        <v>252</v>
      </c>
      <c r="L2" s="154" t="s">
        <v>267</v>
      </c>
    </row>
    <row r="3" spans="3:12" ht="24.95" customHeight="1" x14ac:dyDescent="0.2">
      <c r="C3" s="714" t="s">
        <v>258</v>
      </c>
      <c r="D3" s="714"/>
      <c r="E3" s="714"/>
      <c r="F3" s="714"/>
      <c r="G3" s="714"/>
      <c r="H3" s="714"/>
      <c r="I3" s="714"/>
    </row>
    <row r="4" spans="3:12" x14ac:dyDescent="0.2">
      <c r="C4" s="123"/>
      <c r="D4" s="119"/>
      <c r="E4" s="121"/>
      <c r="F4" s="121"/>
      <c r="G4" s="121"/>
      <c r="H4" s="121"/>
      <c r="I4" s="121"/>
    </row>
    <row r="5" spans="3:12" s="272" customFormat="1" ht="21" customHeight="1" x14ac:dyDescent="0.2">
      <c r="C5" s="124"/>
      <c r="D5" s="120"/>
      <c r="E5" s="716" t="s">
        <v>179</v>
      </c>
      <c r="F5" s="716"/>
      <c r="G5" s="716"/>
      <c r="H5" s="160"/>
      <c r="I5" s="595" t="s">
        <v>180</v>
      </c>
    </row>
    <row r="6" spans="3:12" x14ac:dyDescent="0.2">
      <c r="C6" s="161" t="s">
        <v>60</v>
      </c>
      <c r="D6" s="122"/>
      <c r="E6" s="404" t="str">
        <f>+K1</f>
        <v>4Q 2024</v>
      </c>
      <c r="F6" s="404" t="str">
        <f>+L1</f>
        <v>4Q 2023</v>
      </c>
      <c r="G6" s="537" t="s">
        <v>54</v>
      </c>
      <c r="H6" s="162"/>
      <c r="I6" s="406" t="s">
        <v>54</v>
      </c>
    </row>
    <row r="7" spans="3:12" ht="14.1" customHeight="1" x14ac:dyDescent="0.2">
      <c r="C7" s="649" t="s">
        <v>0</v>
      </c>
      <c r="D7" s="389"/>
      <c r="E7" s="403">
        <v>75527.970617764237</v>
      </c>
      <c r="F7" s="403">
        <v>66078.223805296861</v>
      </c>
      <c r="G7" s="538">
        <v>0.14300848703669122</v>
      </c>
      <c r="H7" s="392"/>
      <c r="I7" s="538">
        <v>0.12981912907668458</v>
      </c>
    </row>
    <row r="8" spans="3:12" ht="14.1" customHeight="1" x14ac:dyDescent="0.2">
      <c r="C8" s="400" t="s">
        <v>2</v>
      </c>
      <c r="D8" s="393"/>
      <c r="E8" s="403">
        <v>35694.576723349455</v>
      </c>
      <c r="F8" s="403">
        <v>30475.29147986347</v>
      </c>
      <c r="G8" s="538">
        <v>0.17126284901769107</v>
      </c>
      <c r="H8" s="392"/>
      <c r="I8" s="538">
        <v>0.1548123130933472</v>
      </c>
    </row>
    <row r="9" spans="3:12" ht="14.1" customHeight="1" x14ac:dyDescent="0.2">
      <c r="C9" s="400" t="s">
        <v>61</v>
      </c>
      <c r="D9" s="393"/>
      <c r="E9" s="403">
        <v>12092.25382481749</v>
      </c>
      <c r="F9" s="403">
        <v>9673.9009827357459</v>
      </c>
      <c r="G9" s="538">
        <v>0.24998734702759395</v>
      </c>
      <c r="H9" s="392"/>
      <c r="I9" s="538">
        <v>0.2316412661420677</v>
      </c>
    </row>
    <row r="10" spans="3:12" ht="15.75" customHeight="1" thickBot="1" x14ac:dyDescent="0.25">
      <c r="C10" s="657" t="s">
        <v>236</v>
      </c>
      <c r="D10" s="651"/>
      <c r="E10" s="658">
        <v>16103.694833832396</v>
      </c>
      <c r="F10" s="659">
        <v>13148.788014139354</v>
      </c>
      <c r="G10" s="660">
        <v>0.22472845531584551</v>
      </c>
      <c r="H10" s="661"/>
      <c r="I10" s="662">
        <v>0.20652620511232156</v>
      </c>
    </row>
    <row r="12" spans="3:12" ht="24.95" customHeight="1" x14ac:dyDescent="0.2">
      <c r="C12" s="714" t="s">
        <v>259</v>
      </c>
      <c r="D12" s="714"/>
      <c r="E12" s="714"/>
      <c r="F12" s="714"/>
      <c r="G12" s="714"/>
      <c r="H12" s="714"/>
      <c r="I12" s="714"/>
    </row>
    <row r="13" spans="3:12" x14ac:dyDescent="0.2">
      <c r="C13" s="123"/>
      <c r="D13" s="119"/>
      <c r="E13" s="121"/>
      <c r="F13" s="121"/>
      <c r="G13" s="121"/>
      <c r="H13" s="121"/>
      <c r="I13" s="121"/>
    </row>
    <row r="14" spans="3:12" s="272" customFormat="1" ht="21" customHeight="1" x14ac:dyDescent="0.2">
      <c r="C14" s="124"/>
      <c r="D14" s="120"/>
      <c r="E14" s="716" t="s">
        <v>179</v>
      </c>
      <c r="F14" s="716"/>
      <c r="G14" s="716"/>
      <c r="H14" s="160"/>
      <c r="I14" s="595" t="s">
        <v>180</v>
      </c>
    </row>
    <row r="15" spans="3:12" x14ac:dyDescent="0.2">
      <c r="C15" s="161" t="s">
        <v>60</v>
      </c>
      <c r="D15" s="122"/>
      <c r="E15" s="404" t="str">
        <f>+K2</f>
        <v>FY 2024</v>
      </c>
      <c r="F15" s="404" t="str">
        <f>+L2</f>
        <v>FY 2023</v>
      </c>
      <c r="G15" s="537" t="s">
        <v>54</v>
      </c>
      <c r="H15" s="162"/>
      <c r="I15" s="406" t="s">
        <v>54</v>
      </c>
    </row>
    <row r="16" spans="3:12" ht="14.1" customHeight="1" x14ac:dyDescent="0.2">
      <c r="C16" s="649" t="s">
        <v>0</v>
      </c>
      <c r="D16" s="389"/>
      <c r="E16" s="403">
        <v>279793.21943687578</v>
      </c>
      <c r="F16" s="403">
        <v>245087.88610943276</v>
      </c>
      <c r="G16" s="538">
        <v>0.14160362585993713</v>
      </c>
      <c r="H16" s="392"/>
      <c r="I16" s="538">
        <v>0.14334449765118795</v>
      </c>
    </row>
    <row r="17" spans="3:9" ht="14.1" customHeight="1" x14ac:dyDescent="0.2">
      <c r="C17" s="400" t="s">
        <v>2</v>
      </c>
      <c r="D17" s="393"/>
      <c r="E17" s="403">
        <v>128735.79459392083</v>
      </c>
      <c r="F17" s="403">
        <v>110859.65546895667</v>
      </c>
      <c r="G17" s="538">
        <v>0.16125017752711579</v>
      </c>
      <c r="H17" s="392"/>
      <c r="I17" s="538">
        <v>0.16077530073737312</v>
      </c>
    </row>
    <row r="18" spans="3:9" ht="14.1" customHeight="1" x14ac:dyDescent="0.2">
      <c r="C18" s="400" t="s">
        <v>61</v>
      </c>
      <c r="D18" s="393"/>
      <c r="E18" s="403">
        <v>40140.776028983353</v>
      </c>
      <c r="F18" s="403">
        <v>34180.429159337509</v>
      </c>
      <c r="G18" s="538">
        <v>0.1743789360239083</v>
      </c>
      <c r="H18" s="392"/>
      <c r="I18" s="538">
        <v>0.17579809706730987</v>
      </c>
    </row>
    <row r="19" spans="3:9" s="272" customFormat="1" ht="14.25" customHeight="1" thickBot="1" x14ac:dyDescent="0.25">
      <c r="C19" s="657" t="s">
        <v>237</v>
      </c>
      <c r="D19" s="651"/>
      <c r="E19" s="658">
        <v>56205.223484455506</v>
      </c>
      <c r="F19" s="659">
        <v>46417.584951090248</v>
      </c>
      <c r="G19" s="660">
        <v>0.21086057242483425</v>
      </c>
      <c r="H19" s="661"/>
      <c r="I19" s="662">
        <v>0.21129250888746598</v>
      </c>
    </row>
    <row r="21" spans="3:9" ht="24.95" customHeight="1" x14ac:dyDescent="0.2">
      <c r="C21" s="714" t="s">
        <v>79</v>
      </c>
      <c r="D21" s="714"/>
      <c r="E21" s="714"/>
      <c r="F21" s="714"/>
      <c r="G21" s="714"/>
      <c r="H21" s="714"/>
      <c r="I21" s="714"/>
    </row>
    <row r="22" spans="3:9" x14ac:dyDescent="0.2">
      <c r="C22" s="123"/>
      <c r="D22" s="119"/>
      <c r="E22" s="121"/>
      <c r="F22" s="121"/>
      <c r="G22" s="121"/>
      <c r="H22" s="121"/>
      <c r="I22" s="121"/>
    </row>
    <row r="23" spans="3:9" s="272" customFormat="1" ht="21" customHeight="1" x14ac:dyDescent="0.2">
      <c r="C23" s="124"/>
      <c r="D23" s="120"/>
      <c r="E23" s="716" t="s">
        <v>179</v>
      </c>
      <c r="F23" s="716"/>
      <c r="G23" s="716"/>
      <c r="H23" s="160"/>
      <c r="I23" s="595" t="s">
        <v>180</v>
      </c>
    </row>
    <row r="24" spans="3:9" x14ac:dyDescent="0.2">
      <c r="C24" s="161" t="s">
        <v>60</v>
      </c>
      <c r="D24" s="122"/>
      <c r="E24" s="404" t="str">
        <f>+K1</f>
        <v>4Q 2024</v>
      </c>
      <c r="F24" s="404" t="str">
        <f>+L1</f>
        <v>4Q 2023</v>
      </c>
      <c r="G24" s="405" t="s">
        <v>54</v>
      </c>
      <c r="H24" s="162"/>
      <c r="I24" s="406" t="s">
        <v>54</v>
      </c>
    </row>
    <row r="25" spans="3:9" ht="14.1" customHeight="1" x14ac:dyDescent="0.2">
      <c r="C25" s="649" t="s">
        <v>0</v>
      </c>
      <c r="D25" s="389"/>
      <c r="E25" s="403">
        <v>41539.925808036081</v>
      </c>
      <c r="F25" s="390">
        <v>37621.904729380432</v>
      </c>
      <c r="G25" s="391">
        <v>0.10414201797698763</v>
      </c>
      <c r="H25" s="392"/>
      <c r="I25" s="407">
        <v>7.2006600175781976E-2</v>
      </c>
    </row>
    <row r="26" spans="3:9" ht="14.1" customHeight="1" x14ac:dyDescent="0.2">
      <c r="C26" s="400" t="s">
        <v>2</v>
      </c>
      <c r="D26" s="393"/>
      <c r="E26" s="399">
        <v>20255.489443258899</v>
      </c>
      <c r="F26" s="395">
        <v>18421.72830232351</v>
      </c>
      <c r="G26" s="398">
        <v>9.9543382186572549E-2</v>
      </c>
      <c r="H26" s="394"/>
      <c r="I26" s="396">
        <v>6.6724718221751633E-2</v>
      </c>
    </row>
    <row r="27" spans="3:9" ht="14.1" customHeight="1" x14ac:dyDescent="0.2">
      <c r="C27" s="400" t="s">
        <v>61</v>
      </c>
      <c r="D27" s="393"/>
      <c r="E27" s="390">
        <v>6947.3578254609747</v>
      </c>
      <c r="F27" s="401">
        <v>5618.0936054701697</v>
      </c>
      <c r="G27" s="402">
        <v>0.23660414249711681</v>
      </c>
      <c r="H27" s="394"/>
      <c r="I27" s="397">
        <v>0.18973617336562576</v>
      </c>
    </row>
    <row r="28" spans="3:9" s="272" customFormat="1" ht="15" customHeight="1" thickBot="1" x14ac:dyDescent="0.25">
      <c r="C28" s="650" t="s">
        <v>236</v>
      </c>
      <c r="D28" s="651"/>
      <c r="E28" s="652">
        <v>9531.4370683828092</v>
      </c>
      <c r="F28" s="653">
        <v>7704.4643143015965</v>
      </c>
      <c r="G28" s="654">
        <v>0.23713170436649977</v>
      </c>
      <c r="H28" s="655"/>
      <c r="I28" s="656">
        <v>0.19243520583828877</v>
      </c>
    </row>
    <row r="29" spans="3:9" x14ac:dyDescent="0.2">
      <c r="C29" s="388"/>
    </row>
    <row r="30" spans="3:9" ht="24.75" customHeight="1" x14ac:dyDescent="0.2">
      <c r="C30" s="714" t="s">
        <v>133</v>
      </c>
      <c r="D30" s="714"/>
      <c r="E30" s="714"/>
      <c r="F30" s="714"/>
      <c r="G30" s="714"/>
      <c r="H30" s="714"/>
      <c r="I30" s="714"/>
    </row>
    <row r="31" spans="3:9" x14ac:dyDescent="0.2">
      <c r="C31" s="123"/>
      <c r="D31" s="119"/>
      <c r="E31" s="121"/>
      <c r="F31" s="121"/>
      <c r="G31" s="121"/>
      <c r="H31" s="121"/>
      <c r="I31" s="121"/>
    </row>
    <row r="32" spans="3:9" ht="21" customHeight="1" x14ac:dyDescent="0.2">
      <c r="C32" s="124"/>
      <c r="D32" s="120"/>
      <c r="E32" s="716" t="s">
        <v>179</v>
      </c>
      <c r="F32" s="716"/>
      <c r="G32" s="716"/>
      <c r="H32" s="160"/>
      <c r="I32" s="595" t="s">
        <v>180</v>
      </c>
    </row>
    <row r="33" spans="3:9" x14ac:dyDescent="0.2">
      <c r="C33" s="161" t="s">
        <v>60</v>
      </c>
      <c r="D33" s="122"/>
      <c r="E33" s="404" t="str">
        <f>+K1</f>
        <v>4Q 2024</v>
      </c>
      <c r="F33" s="404" t="str">
        <f>+L1</f>
        <v>4Q 2023</v>
      </c>
      <c r="G33" s="404" t="s">
        <v>54</v>
      </c>
      <c r="H33" s="162"/>
      <c r="I33" s="406" t="s">
        <v>54</v>
      </c>
    </row>
    <row r="34" spans="3:9" ht="13.5" customHeight="1" x14ac:dyDescent="0.2">
      <c r="C34" s="649" t="s">
        <v>0</v>
      </c>
      <c r="D34" s="389"/>
      <c r="E34" s="403">
        <v>33988.044809728155</v>
      </c>
      <c r="F34" s="390">
        <v>28456.319075916435</v>
      </c>
      <c r="G34" s="391">
        <v>0.19439357982506644</v>
      </c>
      <c r="H34" s="392"/>
      <c r="I34" s="407">
        <v>0.20954240598743756</v>
      </c>
    </row>
    <row r="35" spans="3:9" ht="13.5" customHeight="1" x14ac:dyDescent="0.2">
      <c r="C35" s="400" t="s">
        <v>2</v>
      </c>
      <c r="D35" s="393"/>
      <c r="E35" s="399">
        <v>15439.087280090558</v>
      </c>
      <c r="F35" s="395">
        <v>12053.563177539963</v>
      </c>
      <c r="G35" s="398">
        <v>0.28087330299633062</v>
      </c>
      <c r="H35" s="394"/>
      <c r="I35" s="396">
        <v>0.29512436895650107</v>
      </c>
    </row>
    <row r="36" spans="3:9" ht="13.5" customHeight="1" x14ac:dyDescent="0.2">
      <c r="C36" s="400" t="s">
        <v>61</v>
      </c>
      <c r="D36" s="393"/>
      <c r="E36" s="390">
        <v>5144.8959993565177</v>
      </c>
      <c r="F36" s="401">
        <v>4055.8073772655744</v>
      </c>
      <c r="G36" s="402">
        <v>0.26852572639315198</v>
      </c>
      <c r="H36" s="394"/>
      <c r="I36" s="397">
        <v>0.29314573608666783</v>
      </c>
    </row>
    <row r="37" spans="3:9" ht="15" customHeight="1" thickBot="1" x14ac:dyDescent="0.25">
      <c r="C37" s="657" t="s">
        <v>236</v>
      </c>
      <c r="D37" s="651"/>
      <c r="E37" s="652">
        <v>6572.2577654495881</v>
      </c>
      <c r="F37" s="653">
        <v>5444.3236998377579</v>
      </c>
      <c r="G37" s="654">
        <v>0.20717615773754283</v>
      </c>
      <c r="H37" s="655"/>
      <c r="I37" s="656">
        <v>0.22756374008671987</v>
      </c>
    </row>
  </sheetData>
  <mergeCells count="8">
    <mergeCell ref="C3:I3"/>
    <mergeCell ref="E5:G5"/>
    <mergeCell ref="C30:I30"/>
    <mergeCell ref="E32:G32"/>
    <mergeCell ref="E23:G23"/>
    <mergeCell ref="C12:I12"/>
    <mergeCell ref="E14:G14"/>
    <mergeCell ref="C21:I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59"/>
  <sheetViews>
    <sheetView showGridLines="0" topLeftCell="A16" zoomScale="93" zoomScaleNormal="70" zoomScaleSheetLayoutView="130" workbookViewId="0">
      <selection activeCell="F40" sqref="F40"/>
    </sheetView>
  </sheetViews>
  <sheetFormatPr baseColWidth="10" defaultColWidth="9.85546875" defaultRowHeight="15.75" x14ac:dyDescent="0.2"/>
  <cols>
    <col min="1" max="1" width="9.85546875" style="163"/>
    <col min="2" max="2" width="41.7109375" style="163" customWidth="1"/>
    <col min="3" max="3" width="2.42578125" style="286" customWidth="1"/>
    <col min="4" max="4" width="13.140625" style="287" customWidth="1"/>
    <col min="5" max="5" width="17.140625" style="287" customWidth="1"/>
    <col min="6" max="6" width="10.7109375" style="287" customWidth="1"/>
    <col min="7" max="7" width="7.140625" style="288" bestFit="1" customWidth="1"/>
    <col min="8" max="8" width="44" style="286" customWidth="1"/>
    <col min="9" max="9" width="2.42578125" style="163" customWidth="1"/>
    <col min="10" max="11" width="13.42578125" style="163" bestFit="1" customWidth="1"/>
    <col min="12" max="12" width="10" style="163" bestFit="1" customWidth="1"/>
    <col min="13" max="16384" width="9.85546875" style="163"/>
  </cols>
  <sheetData>
    <row r="1" spans="1:19" x14ac:dyDescent="0.2">
      <c r="A1" s="163" t="s">
        <v>59</v>
      </c>
    </row>
    <row r="2" spans="1:19" ht="15" customHeight="1" x14ac:dyDescent="0.2">
      <c r="B2" s="714" t="s">
        <v>101</v>
      </c>
      <c r="C2" s="714"/>
      <c r="D2" s="714"/>
      <c r="E2" s="714"/>
      <c r="F2" s="714"/>
      <c r="G2" s="714"/>
      <c r="H2" s="714"/>
      <c r="I2" s="714"/>
      <c r="J2" s="714"/>
      <c r="K2" s="714"/>
      <c r="L2" s="714"/>
    </row>
    <row r="3" spans="1:19" ht="15" customHeight="1" x14ac:dyDescent="0.2">
      <c r="B3" s="714" t="s">
        <v>100</v>
      </c>
      <c r="C3" s="714"/>
      <c r="D3" s="714"/>
      <c r="E3" s="714"/>
      <c r="F3" s="714"/>
      <c r="G3" s="714"/>
      <c r="H3" s="714"/>
      <c r="I3" s="714"/>
      <c r="J3" s="714"/>
      <c r="K3" s="714"/>
      <c r="L3" s="714"/>
    </row>
    <row r="4" spans="1:19" ht="13.5" customHeight="1" x14ac:dyDescent="0.2">
      <c r="B4" s="719" t="s">
        <v>9</v>
      </c>
      <c r="C4" s="719"/>
      <c r="D4" s="719"/>
      <c r="E4" s="719"/>
      <c r="F4" s="719"/>
      <c r="G4" s="719"/>
      <c r="H4" s="719"/>
      <c r="I4" s="719"/>
      <c r="J4" s="719"/>
      <c r="K4" s="719"/>
      <c r="L4" s="719"/>
      <c r="M4" s="285"/>
      <c r="N4" s="285"/>
      <c r="O4" s="285"/>
      <c r="P4" s="285"/>
      <c r="Q4" s="285"/>
      <c r="R4" s="285"/>
      <c r="S4" s="285"/>
    </row>
    <row r="5" spans="1:19" ht="11.1" customHeight="1" x14ac:dyDescent="0.2">
      <c r="H5" s="289"/>
    </row>
    <row r="6" spans="1:19" ht="35.1" customHeight="1" x14ac:dyDescent="0.2">
      <c r="B6" s="599" t="s">
        <v>102</v>
      </c>
      <c r="C6" s="291"/>
      <c r="D6" s="408" t="s">
        <v>256</v>
      </c>
      <c r="E6" s="408" t="s">
        <v>238</v>
      </c>
      <c r="F6" s="408" t="s">
        <v>17</v>
      </c>
      <c r="H6" s="600" t="s">
        <v>103</v>
      </c>
      <c r="I6" s="292"/>
      <c r="J6" s="408" t="str">
        <f>+D6</f>
        <v xml:space="preserve"> Dec-24</v>
      </c>
      <c r="K6" s="408" t="str">
        <f>+E6</f>
        <v xml:space="preserve"> Dec-23</v>
      </c>
      <c r="L6" s="408" t="s">
        <v>17</v>
      </c>
    </row>
    <row r="7" spans="1:19" ht="30.75" customHeight="1" thickBot="1" x14ac:dyDescent="0.25">
      <c r="B7" s="434" t="s">
        <v>170</v>
      </c>
      <c r="D7" s="435"/>
      <c r="E7" s="435"/>
      <c r="F7" s="435"/>
      <c r="H7" s="434" t="s">
        <v>172</v>
      </c>
      <c r="J7" s="436"/>
      <c r="K7" s="436"/>
      <c r="L7" s="436"/>
    </row>
    <row r="8" spans="1:19" ht="20.100000000000001" customHeight="1" thickTop="1" x14ac:dyDescent="0.25">
      <c r="B8" s="720" t="s">
        <v>197</v>
      </c>
      <c r="H8" s="423" t="s">
        <v>209</v>
      </c>
      <c r="I8" s="295"/>
      <c r="J8" s="330">
        <v>3314.0074331778096</v>
      </c>
      <c r="K8" s="330">
        <v>140.0043669413499</v>
      </c>
      <c r="L8" s="431">
        <f>+J8/K8-1</f>
        <v>22.670743317357388</v>
      </c>
    </row>
    <row r="9" spans="1:19" ht="20.100000000000001" customHeight="1" x14ac:dyDescent="0.25">
      <c r="B9" s="721"/>
      <c r="C9" s="293"/>
      <c r="D9" s="330">
        <v>32778.968331390919</v>
      </c>
      <c r="E9" s="330">
        <v>31059.91767465241</v>
      </c>
      <c r="F9" s="294">
        <f>+D9/E9-1</f>
        <v>5.5346272155170739E-2</v>
      </c>
      <c r="H9" s="424" t="s">
        <v>210</v>
      </c>
      <c r="I9" s="295"/>
      <c r="J9" s="416">
        <v>33773.243002723328</v>
      </c>
      <c r="K9" s="416">
        <v>27351.487662970798</v>
      </c>
      <c r="L9" s="422">
        <f>J9/K9-1</f>
        <v>0.23478632748910688</v>
      </c>
    </row>
    <row r="10" spans="1:19" ht="19.899999999999999" customHeight="1" x14ac:dyDescent="0.25">
      <c r="B10" s="424" t="s">
        <v>198</v>
      </c>
      <c r="C10" s="295"/>
      <c r="D10" s="416">
        <v>18619.601287785303</v>
      </c>
      <c r="E10" s="416">
        <v>17749.493738947502</v>
      </c>
      <c r="F10" s="417">
        <f>+D10/E10-1</f>
        <v>4.902154177662732E-2</v>
      </c>
      <c r="H10" s="424" t="s">
        <v>211</v>
      </c>
      <c r="I10" s="295"/>
      <c r="J10" s="421">
        <v>888.8996763893681</v>
      </c>
      <c r="K10" s="421">
        <v>751.72501078723167</v>
      </c>
      <c r="L10" s="422">
        <f>+J10/K10-1</f>
        <v>0.18247984786149729</v>
      </c>
    </row>
    <row r="11" spans="1:19" ht="20.100000000000001" customHeight="1" x14ac:dyDescent="0.25">
      <c r="B11" s="424" t="s">
        <v>199</v>
      </c>
      <c r="C11" s="295"/>
      <c r="D11" s="421">
        <v>14058.685655629433</v>
      </c>
      <c r="E11" s="421">
        <v>11879.814522966264</v>
      </c>
      <c r="F11" s="417">
        <f>+D11/E11-1</f>
        <v>0.1834095244880245</v>
      </c>
      <c r="H11" s="296" t="s">
        <v>212</v>
      </c>
      <c r="I11" s="295"/>
      <c r="J11" s="412">
        <v>29194.42926128265</v>
      </c>
      <c r="K11" s="412">
        <v>26672.802897565794</v>
      </c>
      <c r="L11" s="357">
        <f>+J11/K11-1</f>
        <v>9.4539234342971179E-2</v>
      </c>
    </row>
    <row r="12" spans="1:19" ht="20.100000000000001" customHeight="1" thickBot="1" x14ac:dyDescent="0.3">
      <c r="B12" s="296" t="s">
        <v>200</v>
      </c>
      <c r="C12" s="295"/>
      <c r="D12" s="412">
        <v>9675.1396477212093</v>
      </c>
      <c r="E12" s="412">
        <v>7048.5079868424173</v>
      </c>
      <c r="F12" s="425">
        <f>+D12/E12-1</f>
        <v>0.37265073201051546</v>
      </c>
      <c r="H12" s="696" t="s">
        <v>213</v>
      </c>
      <c r="I12" s="295"/>
      <c r="J12" s="701">
        <v>67170.579373573157</v>
      </c>
      <c r="K12" s="701">
        <v>54916.019938265177</v>
      </c>
      <c r="L12" s="698">
        <f>J12/K12-1</f>
        <v>0.22315090294387985</v>
      </c>
    </row>
    <row r="13" spans="1:19" ht="20.100000000000001" customHeight="1" thickBot="1" x14ac:dyDescent="0.3">
      <c r="B13" s="696" t="s">
        <v>201</v>
      </c>
      <c r="C13" s="295"/>
      <c r="D13" s="697">
        <v>75132.394922526873</v>
      </c>
      <c r="E13" s="697">
        <v>67737.733923408596</v>
      </c>
      <c r="F13" s="698">
        <f>+D13/E13-1</f>
        <v>0.10916605222547693</v>
      </c>
      <c r="H13" s="699" t="s">
        <v>174</v>
      </c>
      <c r="I13" s="273"/>
      <c r="J13" s="331">
        <v>0</v>
      </c>
      <c r="K13" s="331">
        <v>0</v>
      </c>
      <c r="L13" s="700"/>
    </row>
    <row r="14" spans="1:19" ht="19.899999999999999" customHeight="1" x14ac:dyDescent="0.25">
      <c r="B14" s="423" t="s">
        <v>173</v>
      </c>
      <c r="C14" s="295"/>
      <c r="D14" s="331">
        <v>0</v>
      </c>
      <c r="E14" s="331">
        <v>0</v>
      </c>
      <c r="F14" s="357"/>
      <c r="H14" s="424" t="s">
        <v>214</v>
      </c>
      <c r="I14" s="295"/>
      <c r="J14" s="421">
        <v>70383.296398309787</v>
      </c>
      <c r="K14" s="421">
        <v>65074.267422820129</v>
      </c>
      <c r="L14" s="422">
        <f>+J14/K14-1</f>
        <v>8.1584152780303176E-2</v>
      </c>
    </row>
    <row r="15" spans="1:19" ht="19.5" customHeight="1" x14ac:dyDescent="0.25">
      <c r="B15" s="424" t="s">
        <v>202</v>
      </c>
      <c r="C15" s="295"/>
      <c r="D15" s="421">
        <v>161785.08811056803</v>
      </c>
      <c r="E15" s="421">
        <v>133406.37736692172</v>
      </c>
      <c r="F15" s="422">
        <f>+D15/E15-1</f>
        <v>0.21272379404766628</v>
      </c>
      <c r="H15" s="423" t="s">
        <v>215</v>
      </c>
      <c r="I15" s="295"/>
      <c r="J15" s="331">
        <v>2295.4309868985283</v>
      </c>
      <c r="K15" s="331">
        <v>1768.9341635043711</v>
      </c>
      <c r="L15" s="422">
        <f>J15/K15-1</f>
        <v>0.29763505858868911</v>
      </c>
    </row>
    <row r="16" spans="1:19" ht="19.5" customHeight="1" x14ac:dyDescent="0.25">
      <c r="B16" s="296" t="s">
        <v>203</v>
      </c>
      <c r="C16" s="295"/>
      <c r="D16" s="331">
        <v>-62403.62953399845</v>
      </c>
      <c r="E16" s="331">
        <v>-54676.009359593809</v>
      </c>
      <c r="F16" s="357">
        <f>D16/E16-1</f>
        <v>0.14133475110777627</v>
      </c>
      <c r="H16" s="296" t="s">
        <v>216</v>
      </c>
      <c r="I16" s="295"/>
      <c r="J16" s="411">
        <v>17595.417853561823</v>
      </c>
      <c r="K16" s="411">
        <v>18055.754068809933</v>
      </c>
      <c r="L16" s="357">
        <f>+J16/K16-1</f>
        <v>-2.5495263919401157E-2</v>
      </c>
    </row>
    <row r="17" spans="2:12" ht="18" customHeight="1" x14ac:dyDescent="0.25">
      <c r="B17" s="409" t="s">
        <v>204</v>
      </c>
      <c r="C17" s="295"/>
      <c r="D17" s="411">
        <v>99381.458576569581</v>
      </c>
      <c r="E17" s="411">
        <v>78730.36800732791</v>
      </c>
      <c r="F17" s="410">
        <f>+D17/E17-1</f>
        <v>0.26230146120134412</v>
      </c>
      <c r="H17" s="428" t="s">
        <v>217</v>
      </c>
      <c r="I17" s="295"/>
      <c r="J17" s="416">
        <v>157444.72461234327</v>
      </c>
      <c r="K17" s="416">
        <v>139814.97559339961</v>
      </c>
      <c r="L17" s="410">
        <f>+J17/K17-1</f>
        <v>0.12609342414229863</v>
      </c>
    </row>
    <row r="18" spans="2:12" ht="20.100000000000001" customHeight="1" x14ac:dyDescent="0.25">
      <c r="B18" s="426" t="s">
        <v>205</v>
      </c>
      <c r="C18" s="295"/>
      <c r="D18" s="416">
        <v>2989.217600271737</v>
      </c>
      <c r="E18" s="416">
        <v>2387.5130381657132</v>
      </c>
      <c r="F18" s="417">
        <f>D18/E18-1</f>
        <v>0.2520214769458613</v>
      </c>
      <c r="H18" s="432" t="s">
        <v>135</v>
      </c>
      <c r="I18" s="295"/>
      <c r="J18" s="416">
        <v>0</v>
      </c>
      <c r="K18" s="416">
        <v>0</v>
      </c>
      <c r="L18" s="433"/>
    </row>
    <row r="19" spans="2:12" ht="20.100000000000001" customHeight="1" x14ac:dyDescent="0.25">
      <c r="B19" s="424" t="s">
        <v>206</v>
      </c>
      <c r="C19" s="295"/>
      <c r="D19" s="416">
        <v>10232.966210798049</v>
      </c>
      <c r="E19" s="416">
        <v>9246.2993387789502</v>
      </c>
      <c r="F19" s="417">
        <f>+D19/E19-1</f>
        <v>0.10670938024697318</v>
      </c>
      <c r="H19" s="424" t="s">
        <v>131</v>
      </c>
      <c r="I19" s="295"/>
      <c r="J19" s="421">
        <v>7113.4715102266409</v>
      </c>
      <c r="K19" s="421">
        <v>6679.8372401043016</v>
      </c>
      <c r="L19" s="422">
        <f>+J19/K19-1</f>
        <v>6.4916891615097061E-2</v>
      </c>
    </row>
    <row r="20" spans="2:12" ht="20.100000000000001" customHeight="1" x14ac:dyDescent="0.25">
      <c r="B20" s="296" t="s">
        <v>171</v>
      </c>
      <c r="C20" s="295"/>
      <c r="D20" s="421">
        <v>101875.65188310498</v>
      </c>
      <c r="E20" s="421">
        <v>101162.32732108702</v>
      </c>
      <c r="F20" s="422">
        <f>D20/E20-1</f>
        <v>7.0512865896596999E-3</v>
      </c>
      <c r="H20" s="296" t="s">
        <v>218</v>
      </c>
      <c r="I20" s="295"/>
      <c r="J20" s="331">
        <v>143428.08594138856</v>
      </c>
      <c r="K20" s="331">
        <v>127024.71203288448</v>
      </c>
      <c r="L20" s="357">
        <f>+J20/K20-1</f>
        <v>0.12913529695117543</v>
      </c>
    </row>
    <row r="21" spans="2:12" ht="20.100000000000001" customHeight="1" x14ac:dyDescent="0.25">
      <c r="B21" s="427" t="s">
        <v>207</v>
      </c>
      <c r="C21" s="295"/>
      <c r="D21" s="331">
        <v>18374.592997935564</v>
      </c>
      <c r="E21" s="331">
        <v>14255.51421486817</v>
      </c>
      <c r="F21" s="357">
        <f>+D21/E21-1</f>
        <v>0.28894634882909309</v>
      </c>
      <c r="H21" s="429" t="s">
        <v>219</v>
      </c>
      <c r="I21" s="295"/>
      <c r="J21" s="419">
        <v>150541.5574516152</v>
      </c>
      <c r="K21" s="419">
        <v>133704.54927298878</v>
      </c>
      <c r="L21" s="410">
        <f>+J21/K21-1</f>
        <v>0.12592696561318761</v>
      </c>
    </row>
    <row r="22" spans="2:12" ht="20.100000000000001" customHeight="1" thickBot="1" x14ac:dyDescent="0.3">
      <c r="B22" s="418" t="s">
        <v>208</v>
      </c>
      <c r="C22" s="295"/>
      <c r="D22" s="419">
        <v>307986.28219120676</v>
      </c>
      <c r="E22" s="419">
        <v>273519.75584363641</v>
      </c>
      <c r="F22" s="420">
        <f>+D22/E22-1</f>
        <v>0.12601110380953218</v>
      </c>
      <c r="H22" s="430" t="s">
        <v>220</v>
      </c>
      <c r="I22" s="295"/>
      <c r="J22" s="419">
        <v>307986.28206395847</v>
      </c>
      <c r="K22" s="419">
        <v>273519.52486638841</v>
      </c>
      <c r="L22" s="420">
        <f>+J22/K22-1</f>
        <v>0.12601205421955419</v>
      </c>
    </row>
    <row r="23" spans="2:12" ht="20.100000000000001" customHeight="1" x14ac:dyDescent="0.2">
      <c r="B23" s="413"/>
      <c r="D23" s="414"/>
      <c r="E23" s="414"/>
      <c r="F23" s="414"/>
      <c r="H23" s="415"/>
      <c r="J23" s="413"/>
      <c r="K23" s="413"/>
      <c r="L23" s="413"/>
    </row>
    <row r="24" spans="2:12" s="340" customFormat="1" ht="25.5" customHeight="1" x14ac:dyDescent="0.25">
      <c r="C24" s="354"/>
      <c r="D24" s="355"/>
      <c r="E24" s="355"/>
      <c r="F24" s="355"/>
      <c r="G24" s="327"/>
      <c r="H24" s="356"/>
      <c r="I24" s="293"/>
      <c r="J24" s="352"/>
      <c r="K24" s="352"/>
      <c r="L24" s="353"/>
    </row>
    <row r="25" spans="2:12" ht="20.100000000000001" customHeight="1" x14ac:dyDescent="0.2">
      <c r="B25" s="297"/>
      <c r="C25" s="298"/>
      <c r="D25" s="717" t="s">
        <v>271</v>
      </c>
      <c r="E25" s="717"/>
      <c r="F25" s="717"/>
      <c r="G25" s="299"/>
      <c r="H25" s="300"/>
      <c r="I25" s="705"/>
    </row>
    <row r="26" spans="2:12" ht="35.1" customHeight="1" thickBot="1" x14ac:dyDescent="0.3">
      <c r="B26" s="599" t="s">
        <v>104</v>
      </c>
      <c r="C26" s="291"/>
      <c r="D26" s="437" t="s">
        <v>148</v>
      </c>
      <c r="E26" s="438" t="s">
        <v>149</v>
      </c>
      <c r="F26" s="438" t="s">
        <v>69</v>
      </c>
      <c r="G26" s="301"/>
      <c r="H26" s="718" t="s">
        <v>52</v>
      </c>
      <c r="I26" s="718"/>
      <c r="J26" s="718"/>
      <c r="K26" s="718"/>
      <c r="L26" s="718"/>
    </row>
    <row r="27" spans="2:12" ht="20.100000000000001" customHeight="1" thickTop="1" x14ac:dyDescent="0.2">
      <c r="B27" s="442" t="s">
        <v>51</v>
      </c>
      <c r="C27" s="443"/>
      <c r="D27" s="444"/>
      <c r="E27" s="445"/>
      <c r="F27" s="446"/>
      <c r="G27" s="301"/>
      <c r="H27" s="298"/>
      <c r="I27" s="303"/>
    </row>
    <row r="28" spans="2:12" ht="20.100000000000001" customHeight="1" x14ac:dyDescent="0.25">
      <c r="B28" s="439" t="s">
        <v>48</v>
      </c>
      <c r="C28" s="443"/>
      <c r="D28" s="441">
        <v>0.59148344448475987</v>
      </c>
      <c r="E28" s="441">
        <v>3.7081987480896972E-2</v>
      </c>
      <c r="F28" s="441">
        <v>8.685905798932804E-2</v>
      </c>
      <c r="G28" s="301"/>
      <c r="H28" s="298"/>
      <c r="I28" s="304"/>
    </row>
    <row r="29" spans="2:12" ht="20.100000000000001" customHeight="1" x14ac:dyDescent="0.25">
      <c r="B29" s="439" t="s">
        <v>43</v>
      </c>
      <c r="C29" s="443"/>
      <c r="D29" s="441">
        <v>0.18299829340791687</v>
      </c>
      <c r="E29" s="441">
        <v>0.5319938257050667</v>
      </c>
      <c r="F29" s="441">
        <v>4.2400858707151212E-2</v>
      </c>
      <c r="G29" s="301"/>
      <c r="H29" s="298"/>
      <c r="I29" s="304"/>
    </row>
    <row r="30" spans="2:12" ht="20.100000000000001" customHeight="1" x14ac:dyDescent="0.25">
      <c r="B30" s="439" t="s">
        <v>49</v>
      </c>
      <c r="C30" s="443"/>
      <c r="D30" s="440">
        <v>2.391833859139177E-2</v>
      </c>
      <c r="E30" s="440">
        <v>0.15526878752329032</v>
      </c>
      <c r="F30" s="440">
        <v>8.0839042490330901E-2</v>
      </c>
      <c r="G30" s="301"/>
      <c r="H30" s="298"/>
      <c r="I30" s="304"/>
    </row>
    <row r="31" spans="2:12" ht="20.100000000000001" customHeight="1" x14ac:dyDescent="0.25">
      <c r="B31" s="439" t="s">
        <v>50</v>
      </c>
      <c r="C31" s="443"/>
      <c r="D31" s="306">
        <v>0.19203472204654126</v>
      </c>
      <c r="E31" s="306">
        <v>0.18810801039700698</v>
      </c>
      <c r="F31" s="306">
        <v>9.8217018859752536E-2</v>
      </c>
      <c r="G31" s="301"/>
      <c r="H31" s="298"/>
      <c r="I31" s="304"/>
    </row>
    <row r="32" spans="2:12" ht="20.100000000000001" customHeight="1" x14ac:dyDescent="0.25">
      <c r="B32" s="439" t="s">
        <v>249</v>
      </c>
      <c r="C32" s="443"/>
      <c r="D32" s="441">
        <v>8.9201710251216489E-3</v>
      </c>
      <c r="E32" s="441">
        <v>0</v>
      </c>
      <c r="F32" s="441">
        <v>0.50107692307692309</v>
      </c>
      <c r="G32" s="301"/>
      <c r="H32" s="298"/>
      <c r="I32" s="304"/>
    </row>
    <row r="33" spans="2:9" ht="20.100000000000001" customHeight="1" thickBot="1" x14ac:dyDescent="0.3">
      <c r="B33" s="666" t="s">
        <v>70</v>
      </c>
      <c r="C33" s="443"/>
      <c r="D33" s="667">
        <v>1</v>
      </c>
      <c r="E33" s="668">
        <v>0.23864110807229472</v>
      </c>
      <c r="F33" s="668">
        <v>8.4468625716675017E-2</v>
      </c>
      <c r="G33" s="301"/>
      <c r="H33" s="298"/>
      <c r="I33" s="304"/>
    </row>
    <row r="34" spans="2:9" ht="20.100000000000001" customHeight="1" x14ac:dyDescent="0.2">
      <c r="G34" s="301"/>
      <c r="H34" s="298"/>
      <c r="I34" s="297"/>
    </row>
    <row r="35" spans="2:9" ht="18" customHeight="1" x14ac:dyDescent="0.2">
      <c r="B35" s="307" t="s">
        <v>150</v>
      </c>
      <c r="C35" s="298"/>
      <c r="D35" s="301"/>
      <c r="E35" s="301"/>
      <c r="F35" s="301"/>
      <c r="G35" s="301"/>
      <c r="H35" s="298"/>
      <c r="I35" s="297"/>
    </row>
    <row r="36" spans="2:9" ht="18" customHeight="1" x14ac:dyDescent="0.2">
      <c r="B36" s="307" t="s">
        <v>151</v>
      </c>
      <c r="C36" s="298"/>
      <c r="D36" s="301"/>
      <c r="E36" s="301"/>
      <c r="F36" s="301"/>
      <c r="G36" s="301"/>
      <c r="H36" s="298"/>
      <c r="I36" s="297"/>
    </row>
    <row r="37" spans="2:9" ht="11.1" customHeight="1" x14ac:dyDescent="0.2">
      <c r="B37" s="297"/>
      <c r="C37" s="298"/>
      <c r="D37" s="308"/>
      <c r="E37" s="308"/>
      <c r="F37" s="308"/>
      <c r="G37" s="309"/>
      <c r="H37" s="310"/>
      <c r="I37" s="311"/>
    </row>
    <row r="38" spans="2:9" ht="11.1" customHeight="1" x14ac:dyDescent="0.2">
      <c r="G38" s="287"/>
    </row>
    <row r="39" spans="2:9" ht="35.1" customHeight="1" thickBot="1" x14ac:dyDescent="0.25">
      <c r="B39" s="601" t="s">
        <v>161</v>
      </c>
      <c r="C39" s="312"/>
      <c r="D39" s="448" t="s">
        <v>272</v>
      </c>
      <c r="E39" s="448" t="s">
        <v>273</v>
      </c>
      <c r="F39" s="447" t="s">
        <v>54</v>
      </c>
      <c r="G39" s="287"/>
    </row>
    <row r="40" spans="2:9" ht="20.25" customHeight="1" x14ac:dyDescent="0.25">
      <c r="B40" s="305" t="s">
        <v>152</v>
      </c>
      <c r="C40" s="450"/>
      <c r="D40" s="451">
        <v>38329.23330569153</v>
      </c>
      <c r="E40" s="452">
        <v>37794.462266920586</v>
      </c>
      <c r="F40" s="453">
        <f>(D40/E40)-1</f>
        <v>1.4149454885590496E-2</v>
      </c>
      <c r="G40" s="287"/>
    </row>
    <row r="41" spans="2:9" ht="32.25" customHeight="1" x14ac:dyDescent="0.25">
      <c r="B41" s="449" t="s">
        <v>239</v>
      </c>
      <c r="C41" s="305"/>
      <c r="D41" s="454">
        <v>0.68195144382429362</v>
      </c>
      <c r="E41" s="455">
        <v>0.8142272439797168</v>
      </c>
      <c r="F41" s="456"/>
      <c r="G41" s="287"/>
    </row>
    <row r="42" spans="2:9" ht="35.25" customHeight="1" x14ac:dyDescent="0.25">
      <c r="B42" s="305" t="s">
        <v>240</v>
      </c>
      <c r="C42" s="450"/>
      <c r="D42" s="454">
        <v>12.511475884825654</v>
      </c>
      <c r="E42" s="455">
        <v>11.858415960508689</v>
      </c>
      <c r="F42" s="457"/>
      <c r="G42" s="287"/>
    </row>
    <row r="43" spans="2:9" s="273" customFormat="1" ht="20.25" customHeight="1" thickBot="1" x14ac:dyDescent="0.3">
      <c r="B43" s="547" t="s">
        <v>153</v>
      </c>
      <c r="C43" s="548"/>
      <c r="D43" s="549">
        <v>0.33345455445816674</v>
      </c>
      <c r="E43" s="549">
        <v>0.32803273729854476</v>
      </c>
      <c r="F43" s="547"/>
      <c r="G43" s="314"/>
      <c r="H43" s="315"/>
    </row>
    <row r="44" spans="2:9" ht="18" customHeight="1" x14ac:dyDescent="0.2">
      <c r="B44" s="307" t="s">
        <v>154</v>
      </c>
      <c r="C44" s="313"/>
      <c r="D44" s="316"/>
      <c r="E44" s="316"/>
      <c r="F44" s="313"/>
      <c r="G44" s="287"/>
    </row>
    <row r="45" spans="2:9" ht="18" customHeight="1" x14ac:dyDescent="0.2">
      <c r="B45" s="670" t="s">
        <v>228</v>
      </c>
      <c r="G45" s="287"/>
    </row>
    <row r="46" spans="2:9" ht="18" customHeight="1" x14ac:dyDescent="0.2">
      <c r="B46" s="307" t="s">
        <v>155</v>
      </c>
      <c r="G46" s="287"/>
    </row>
    <row r="47" spans="2:9" x14ac:dyDescent="0.2">
      <c r="B47" s="297"/>
      <c r="G47" s="287"/>
    </row>
    <row r="48" spans="2:9" x14ac:dyDescent="0.2">
      <c r="B48" s="290" t="s">
        <v>52</v>
      </c>
      <c r="C48" s="317"/>
      <c r="D48" s="318">
        <v>2024</v>
      </c>
      <c r="E48" s="318">
        <v>2025</v>
      </c>
      <c r="F48" s="318">
        <v>2026</v>
      </c>
      <c r="G48" s="318">
        <v>2027</v>
      </c>
      <c r="H48" s="318" t="s">
        <v>225</v>
      </c>
      <c r="I48" s="318"/>
    </row>
    <row r="49" spans="2:9" ht="16.5" thickBot="1" x14ac:dyDescent="0.25">
      <c r="B49" s="319" t="s">
        <v>11</v>
      </c>
      <c r="C49" s="320"/>
      <c r="D49" s="321">
        <v>0</v>
      </c>
      <c r="E49" s="321">
        <v>4.3810950247325578E-2</v>
      </c>
      <c r="F49" s="321">
        <v>3.8981375540933089E-2</v>
      </c>
      <c r="G49" s="321">
        <v>0.11256857079243976</v>
      </c>
      <c r="H49" s="321">
        <v>0.80463910341930167</v>
      </c>
      <c r="I49" s="321"/>
    </row>
    <row r="50" spans="2:9" x14ac:dyDescent="0.2">
      <c r="F50" s="322"/>
      <c r="G50" s="323"/>
    </row>
    <row r="51" spans="2:9" x14ac:dyDescent="0.2">
      <c r="D51" s="324"/>
      <c r="E51" s="324"/>
      <c r="G51" s="325"/>
    </row>
    <row r="52" spans="2:9" x14ac:dyDescent="0.2">
      <c r="E52" s="324"/>
      <c r="G52" s="326"/>
    </row>
    <row r="53" spans="2:9" x14ac:dyDescent="0.2">
      <c r="G53" s="327"/>
    </row>
    <row r="54" spans="2:9" x14ac:dyDescent="0.2">
      <c r="E54" s="328"/>
      <c r="G54" s="325"/>
    </row>
    <row r="59" spans="2:9" x14ac:dyDescent="0.2">
      <c r="D59" s="329"/>
    </row>
  </sheetData>
  <mergeCells count="6">
    <mergeCell ref="D25:F25"/>
    <mergeCell ref="H26:L26"/>
    <mergeCell ref="B2:L2"/>
    <mergeCell ref="B3:L3"/>
    <mergeCell ref="B4:L4"/>
    <mergeCell ref="B8:B9"/>
  </mergeCells>
  <pageMargins left="0.18" right="0.3" top="0.78740157480314965" bottom="0.23622047244094491" header="0" footer="0"/>
  <pageSetup scale="68" orientation="portrait" horizontalDpi="300" verticalDpi="300" r:id="rId1"/>
  <headerFooter alignWithMargins="0"/>
  <ignoredErrors>
    <ignoredError sqref="L15 L9 F17:F20 F16" formula="1"/>
  </ignoredErrors>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7</xdr:col>
                <xdr:colOff>0</xdr:colOff>
                <xdr:row>32</xdr:row>
                <xdr:rowOff>0</xdr:rowOff>
              </from>
              <to>
                <xdr:col>7</xdr:col>
                <xdr:colOff>0</xdr:colOff>
                <xdr:row>32</xdr:row>
                <xdr:rowOff>0</xdr:rowOff>
              </to>
            </anchor>
          </objectPr>
        </oleObject>
      </mc:Choice>
      <mc:Fallback>
        <oleObject progId="Word.Picture.8" shapeId="3072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37"/>
  <sheetViews>
    <sheetView showGridLines="0" view="pageBreakPreview" zoomScale="110" zoomScaleNormal="100" zoomScaleSheetLayoutView="110" workbookViewId="0">
      <selection activeCell="C7" sqref="C7"/>
    </sheetView>
  </sheetViews>
  <sheetFormatPr baseColWidth="10" defaultColWidth="9.85546875" defaultRowHeight="11.25" x14ac:dyDescent="0.2"/>
  <cols>
    <col min="1" max="1" width="42.7109375" style="1" customWidth="1"/>
    <col min="2" max="2" width="1.7109375" style="27" customWidth="1"/>
    <col min="3" max="7" width="7.7109375" style="27" customWidth="1"/>
    <col min="8" max="8" width="7.7109375" style="27" hidden="1" customWidth="1"/>
    <col min="9" max="9" width="2.7109375" style="27" customWidth="1"/>
    <col min="10" max="11" width="7.7109375" style="27" customWidth="1"/>
    <col min="12" max="12" width="7.5703125" style="27" customWidth="1"/>
    <col min="13" max="14" width="7.7109375" style="27" customWidth="1"/>
    <col min="15" max="15" width="7.7109375" style="27" hidden="1" customWidth="1"/>
    <col min="16" max="16" width="11.7109375" style="27" customWidth="1"/>
    <col min="17" max="17" width="9.85546875" style="27"/>
    <col min="18" max="18" width="10.85546875" style="27" bestFit="1" customWidth="1"/>
    <col min="19" max="19" width="10" style="27" bestFit="1" customWidth="1"/>
    <col min="20" max="16384" width="9.85546875" style="27"/>
  </cols>
  <sheetData>
    <row r="1" spans="1:27" s="31" customFormat="1" ht="11.1" customHeight="1" x14ac:dyDescent="0.2">
      <c r="A1" s="722" t="s">
        <v>42</v>
      </c>
      <c r="B1" s="722"/>
      <c r="C1" s="722"/>
      <c r="D1" s="722"/>
      <c r="E1" s="722"/>
      <c r="F1" s="722"/>
      <c r="G1" s="722"/>
      <c r="H1" s="722"/>
      <c r="I1" s="722"/>
      <c r="J1" s="722"/>
      <c r="K1" s="722"/>
      <c r="L1" s="722"/>
      <c r="M1" s="722"/>
      <c r="N1" s="722"/>
      <c r="O1" s="143"/>
      <c r="P1" s="39"/>
    </row>
    <row r="2" spans="1:27" s="31" customFormat="1" ht="11.1" customHeight="1" x14ac:dyDescent="0.2">
      <c r="A2" s="723" t="s">
        <v>8</v>
      </c>
      <c r="B2" s="723"/>
      <c r="C2" s="723"/>
      <c r="D2" s="723"/>
      <c r="E2" s="723"/>
      <c r="F2" s="723"/>
      <c r="G2" s="723"/>
      <c r="H2" s="723"/>
      <c r="I2" s="723"/>
      <c r="J2" s="723"/>
      <c r="K2" s="723"/>
      <c r="L2" s="723"/>
      <c r="M2" s="723"/>
      <c r="N2" s="723"/>
      <c r="O2" s="144"/>
      <c r="P2" s="32"/>
    </row>
    <row r="3" spans="1:27" s="31" customFormat="1" ht="11.1" customHeight="1" x14ac:dyDescent="0.2">
      <c r="A3" s="725" t="s">
        <v>9</v>
      </c>
      <c r="B3" s="725"/>
      <c r="C3" s="725"/>
      <c r="D3" s="725"/>
      <c r="E3" s="725"/>
      <c r="F3" s="725"/>
      <c r="G3" s="725"/>
      <c r="H3" s="725"/>
      <c r="I3" s="725"/>
      <c r="J3" s="725"/>
      <c r="K3" s="725"/>
      <c r="L3" s="725"/>
      <c r="M3" s="725"/>
      <c r="N3" s="725"/>
      <c r="O3" s="725"/>
      <c r="P3" s="33"/>
    </row>
    <row r="4" spans="1:27" s="31" customFormat="1" ht="11.1" customHeight="1" x14ac:dyDescent="0.2">
      <c r="A4" s="2"/>
      <c r="B4" s="34"/>
      <c r="C4" s="34"/>
      <c r="D4" s="34"/>
      <c r="E4" s="34"/>
      <c r="F4" s="34"/>
      <c r="G4" s="34"/>
      <c r="H4" s="34"/>
      <c r="I4" s="34"/>
      <c r="J4" s="35"/>
      <c r="K4" s="35"/>
      <c r="L4" s="26"/>
    </row>
    <row r="5" spans="1:27" s="31" customFormat="1" ht="15" customHeight="1" x14ac:dyDescent="0.2">
      <c r="A5" s="2"/>
      <c r="B5" s="34"/>
      <c r="C5" s="727" t="e">
        <f>+#REF!</f>
        <v>#REF!</v>
      </c>
      <c r="D5" s="727"/>
      <c r="E5" s="727"/>
      <c r="F5" s="727"/>
      <c r="G5" s="727"/>
      <c r="H5" s="145"/>
      <c r="I5" s="34"/>
      <c r="J5" s="727" t="e">
        <f>+#REF!</f>
        <v>#REF!</v>
      </c>
      <c r="K5" s="727"/>
      <c r="L5" s="727"/>
      <c r="M5" s="727"/>
      <c r="N5" s="727"/>
      <c r="O5" s="145"/>
    </row>
    <row r="6" spans="1:27" s="70" customFormat="1" ht="15" customHeight="1" x14ac:dyDescent="0.2">
      <c r="A6" s="97"/>
      <c r="B6" s="69"/>
      <c r="C6" s="76" t="e">
        <f>+#REF!</f>
        <v>#REF!</v>
      </c>
      <c r="D6" s="38" t="s">
        <v>3</v>
      </c>
      <c r="E6" s="76" t="e">
        <f>+#REF!</f>
        <v>#REF!</v>
      </c>
      <c r="F6" s="38" t="s">
        <v>3</v>
      </c>
      <c r="G6" s="72" t="s">
        <v>17</v>
      </c>
      <c r="H6" s="38" t="s">
        <v>33</v>
      </c>
      <c r="I6" s="37"/>
      <c r="J6" s="76" t="e">
        <f>+C6</f>
        <v>#REF!</v>
      </c>
      <c r="K6" s="38" t="s">
        <v>3</v>
      </c>
      <c r="L6" s="76" t="e">
        <f>+E6</f>
        <v>#REF!</v>
      </c>
      <c r="M6" s="38" t="s">
        <v>3</v>
      </c>
      <c r="N6" s="72" t="s">
        <v>17</v>
      </c>
      <c r="O6" s="38" t="s">
        <v>33</v>
      </c>
      <c r="Q6" s="71"/>
      <c r="R6" s="71"/>
    </row>
    <row r="7" spans="1:27" s="31" customFormat="1" ht="12.95" customHeight="1" x14ac:dyDescent="0.2">
      <c r="A7" s="9" t="s">
        <v>0</v>
      </c>
      <c r="B7" s="41"/>
      <c r="C7" s="125" t="e">
        <v>#REF!</v>
      </c>
      <c r="D7" s="10" t="e">
        <v>#REF!</v>
      </c>
      <c r="E7" s="125" t="e">
        <v>#REF!</v>
      </c>
      <c r="F7" s="10" t="e">
        <v>#REF!</v>
      </c>
      <c r="G7" s="10" t="e">
        <v>#REF!</v>
      </c>
      <c r="H7" s="10" t="e">
        <v>#REF!</v>
      </c>
      <c r="I7" s="29"/>
      <c r="J7" s="125" t="e">
        <v>#REF!</v>
      </c>
      <c r="K7" s="10" t="e">
        <v>#REF!</v>
      </c>
      <c r="L7" s="125" t="e">
        <v>#REF!</v>
      </c>
      <c r="M7" s="10" t="e">
        <v>#REF!</v>
      </c>
      <c r="N7" s="10" t="e">
        <v>#REF!</v>
      </c>
      <c r="O7" s="10" t="e">
        <v>#REF!</v>
      </c>
      <c r="P7" s="149" t="e">
        <f>+C7-#REF!</f>
        <v>#REF!</v>
      </c>
      <c r="Q7" s="149" t="e">
        <v>#REF!</v>
      </c>
      <c r="R7" s="149" t="e">
        <v>#REF!</v>
      </c>
      <c r="S7" s="149" t="e">
        <v>#REF!</v>
      </c>
      <c r="T7" s="149" t="e">
        <v>#REF!</v>
      </c>
      <c r="U7" s="149" t="e">
        <v>#REF!</v>
      </c>
      <c r="V7" s="149" t="e">
        <v>#REF!</v>
      </c>
      <c r="W7" s="149" t="e">
        <v>#REF!</v>
      </c>
      <c r="X7" s="149" t="e">
        <v>#REF!</v>
      </c>
      <c r="Y7" s="149" t="e">
        <v>#REF!</v>
      </c>
      <c r="Z7" s="149" t="e">
        <v>#REF!</v>
      </c>
      <c r="AA7" s="149" t="e">
        <v>#REF!</v>
      </c>
    </row>
    <row r="8" spans="1:27" s="31" customFormat="1" ht="12.95" customHeight="1" x14ac:dyDescent="0.2">
      <c r="A8" s="98" t="s">
        <v>1</v>
      </c>
      <c r="B8" s="41"/>
      <c r="C8" s="127" t="e">
        <v>#REF!</v>
      </c>
      <c r="D8" s="22" t="e">
        <v>#REF!</v>
      </c>
      <c r="E8" s="127" t="e">
        <v>#REF!</v>
      </c>
      <c r="F8" s="22" t="e">
        <v>#REF!</v>
      </c>
      <c r="G8" s="22" t="e">
        <v>#REF!</v>
      </c>
      <c r="H8" s="11"/>
      <c r="I8" s="29"/>
      <c r="J8" s="127" t="e">
        <v>#REF!</v>
      </c>
      <c r="K8" s="22" t="e">
        <v>#REF!</v>
      </c>
      <c r="L8" s="127" t="e">
        <v>#REF!</v>
      </c>
      <c r="M8" s="22" t="e">
        <v>#REF!</v>
      </c>
      <c r="N8" s="22" t="e">
        <v>#REF!</v>
      </c>
      <c r="O8" s="11"/>
      <c r="P8" s="149" t="e">
        <v>#REF!</v>
      </c>
      <c r="Q8" s="149" t="e">
        <v>#REF!</v>
      </c>
      <c r="R8" s="149" t="e">
        <v>#REF!</v>
      </c>
      <c r="S8" s="149" t="e">
        <v>#REF!</v>
      </c>
      <c r="T8" s="149" t="e">
        <v>#REF!</v>
      </c>
      <c r="U8" s="149" t="e">
        <v>#REF!</v>
      </c>
      <c r="V8" s="149" t="e">
        <v>#REF!</v>
      </c>
      <c r="W8" s="149" t="e">
        <v>#REF!</v>
      </c>
      <c r="X8" s="149" t="e">
        <v>#REF!</v>
      </c>
      <c r="Y8" s="149" t="e">
        <v>#REF!</v>
      </c>
      <c r="Z8" s="149" t="e">
        <v>#REF!</v>
      </c>
      <c r="AA8" s="149" t="e">
        <v>#REF!</v>
      </c>
    </row>
    <row r="9" spans="1:27" s="31" customFormat="1" ht="12.95" customHeight="1" x14ac:dyDescent="0.2">
      <c r="A9" s="99" t="s">
        <v>2</v>
      </c>
      <c r="B9" s="41"/>
      <c r="C9" s="128" t="e">
        <v>#REF!</v>
      </c>
      <c r="D9" s="23" t="e">
        <v>#REF!</v>
      </c>
      <c r="E9" s="128" t="e">
        <v>#REF!</v>
      </c>
      <c r="F9" s="23" t="e">
        <v>#REF!</v>
      </c>
      <c r="G9" s="23" t="e">
        <v>#REF!</v>
      </c>
      <c r="H9" s="147"/>
      <c r="I9" s="29"/>
      <c r="J9" s="128" t="e">
        <v>#REF!</v>
      </c>
      <c r="K9" s="23" t="e">
        <v>#REF!</v>
      </c>
      <c r="L9" s="128" t="e">
        <v>#REF!</v>
      </c>
      <c r="M9" s="23" t="e">
        <v>#REF!</v>
      </c>
      <c r="N9" s="23" t="e">
        <v>#REF!</v>
      </c>
      <c r="O9" s="147"/>
      <c r="P9" s="149" t="e">
        <v>#REF!</v>
      </c>
      <c r="Q9" s="149" t="e">
        <v>#REF!</v>
      </c>
      <c r="R9" s="149" t="e">
        <v>#REF!</v>
      </c>
      <c r="S9" s="149" t="e">
        <v>#REF!</v>
      </c>
      <c r="T9" s="149" t="e">
        <v>#REF!</v>
      </c>
      <c r="U9" s="149" t="e">
        <v>#REF!</v>
      </c>
      <c r="V9" s="149" t="e">
        <v>#REF!</v>
      </c>
      <c r="W9" s="149" t="e">
        <v>#REF!</v>
      </c>
      <c r="X9" s="149" t="e">
        <v>#REF!</v>
      </c>
      <c r="Y9" s="149" t="e">
        <v>#REF!</v>
      </c>
      <c r="Z9" s="149" t="e">
        <v>#REF!</v>
      </c>
      <c r="AA9" s="149" t="e">
        <v>#REF!</v>
      </c>
    </row>
    <row r="10" spans="1:27" s="31" customFormat="1" ht="12.95" customHeight="1" x14ac:dyDescent="0.2">
      <c r="A10" s="100" t="s">
        <v>6</v>
      </c>
      <c r="B10" s="40"/>
      <c r="C10" s="126" t="e">
        <v>#REF!</v>
      </c>
      <c r="D10" s="12" t="e">
        <v>#REF!</v>
      </c>
      <c r="E10" s="126" t="e">
        <v>#REF!</v>
      </c>
      <c r="F10" s="12" t="e">
        <v>#REF!</v>
      </c>
      <c r="G10" s="12" t="e">
        <v>#REF!</v>
      </c>
      <c r="H10" s="12"/>
      <c r="I10" s="29"/>
      <c r="J10" s="126" t="e">
        <v>#REF!</v>
      </c>
      <c r="K10" s="12" t="e">
        <v>#REF!</v>
      </c>
      <c r="L10" s="126" t="e">
        <v>#REF!</v>
      </c>
      <c r="M10" s="12" t="e">
        <v>#REF!</v>
      </c>
      <c r="N10" s="12" t="e">
        <v>#REF!</v>
      </c>
      <c r="O10" s="12"/>
      <c r="P10" s="149" t="e">
        <v>#REF!</v>
      </c>
      <c r="Q10" s="149" t="e">
        <v>#REF!</v>
      </c>
      <c r="R10" s="149" t="e">
        <v>#REF!</v>
      </c>
      <c r="S10" s="149" t="e">
        <v>#REF!</v>
      </c>
      <c r="T10" s="149" t="e">
        <v>#REF!</v>
      </c>
      <c r="U10" s="149" t="e">
        <v>#REF!</v>
      </c>
      <c r="V10" s="149" t="e">
        <v>#REF!</v>
      </c>
      <c r="W10" s="149" t="e">
        <v>#REF!</v>
      </c>
      <c r="X10" s="149" t="e">
        <v>#REF!</v>
      </c>
      <c r="Y10" s="149" t="e">
        <v>#REF!</v>
      </c>
      <c r="Z10" s="149" t="e">
        <v>#REF!</v>
      </c>
      <c r="AA10" s="149" t="e">
        <v>#REF!</v>
      </c>
    </row>
    <row r="11" spans="1:27" s="31" customFormat="1" ht="12.95" customHeight="1" x14ac:dyDescent="0.2">
      <c r="A11" s="13" t="s">
        <v>7</v>
      </c>
      <c r="B11" s="40"/>
      <c r="C11" s="125" t="e">
        <v>#REF!</v>
      </c>
      <c r="D11" s="10" t="e">
        <v>#REF!</v>
      </c>
      <c r="E11" s="125" t="e">
        <v>#REF!</v>
      </c>
      <c r="F11" s="10" t="e">
        <v>#REF!</v>
      </c>
      <c r="G11" s="10" t="e">
        <v>#REF!</v>
      </c>
      <c r="H11" s="10"/>
      <c r="I11" s="29"/>
      <c r="J11" s="125" t="e">
        <v>#REF!</v>
      </c>
      <c r="K11" s="10" t="e">
        <v>#REF!</v>
      </c>
      <c r="L11" s="125" t="e">
        <v>#REF!</v>
      </c>
      <c r="M11" s="10" t="e">
        <v>#REF!</v>
      </c>
      <c r="N11" s="10" t="e">
        <v>#REF!</v>
      </c>
      <c r="O11" s="10"/>
      <c r="P11" s="149" t="e">
        <v>#REF!</v>
      </c>
      <c r="Q11" s="149" t="e">
        <v>#REF!</v>
      </c>
      <c r="R11" s="149" t="e">
        <v>#REF!</v>
      </c>
      <c r="S11" s="149" t="e">
        <v>#REF!</v>
      </c>
      <c r="T11" s="149" t="e">
        <v>#REF!</v>
      </c>
      <c r="U11" s="149" t="e">
        <v>#REF!</v>
      </c>
      <c r="V11" s="149" t="e">
        <v>#REF!</v>
      </c>
      <c r="W11" s="149" t="e">
        <v>#REF!</v>
      </c>
      <c r="X11" s="149" t="e">
        <v>#REF!</v>
      </c>
      <c r="Y11" s="149" t="e">
        <v>#REF!</v>
      </c>
      <c r="Z11" s="149" t="e">
        <v>#REF!</v>
      </c>
      <c r="AA11" s="149" t="e">
        <v>#REF!</v>
      </c>
    </row>
    <row r="12" spans="1:27" s="31" customFormat="1" ht="12.95" customHeight="1" x14ac:dyDescent="0.2">
      <c r="A12" s="98" t="s">
        <v>19</v>
      </c>
      <c r="B12" s="41"/>
      <c r="C12" s="127" t="e">
        <v>#REF!</v>
      </c>
      <c r="D12" s="22" t="e">
        <v>#REF!</v>
      </c>
      <c r="E12" s="127" t="e">
        <v>#REF!</v>
      </c>
      <c r="F12" s="22" t="e">
        <v>#REF!</v>
      </c>
      <c r="G12" s="22" t="e">
        <v>#REF!</v>
      </c>
      <c r="H12" s="11"/>
      <c r="I12" s="29"/>
      <c r="J12" s="127" t="e">
        <v>#REF!</v>
      </c>
      <c r="K12" s="22" t="e">
        <v>#REF!</v>
      </c>
      <c r="L12" s="127" t="e">
        <v>#REF!</v>
      </c>
      <c r="M12" s="22" t="e">
        <v>#REF!</v>
      </c>
      <c r="N12" s="22" t="e">
        <v>#REF!</v>
      </c>
      <c r="O12" s="11"/>
      <c r="P12" s="149" t="e">
        <v>#REF!</v>
      </c>
      <c r="Q12" s="149" t="e">
        <v>#REF!</v>
      </c>
      <c r="R12" s="149" t="e">
        <v>#REF!</v>
      </c>
      <c r="S12" s="149" t="e">
        <v>#REF!</v>
      </c>
      <c r="T12" s="149" t="e">
        <v>#REF!</v>
      </c>
      <c r="U12" s="149" t="e">
        <v>#REF!</v>
      </c>
      <c r="V12" s="149" t="e">
        <v>#REF!</v>
      </c>
      <c r="W12" s="149" t="e">
        <v>#REF!</v>
      </c>
      <c r="X12" s="149" t="e">
        <v>#REF!</v>
      </c>
      <c r="Y12" s="149" t="e">
        <v>#REF!</v>
      </c>
      <c r="Z12" s="149" t="e">
        <v>#REF!</v>
      </c>
      <c r="AA12" s="149" t="e">
        <v>#REF!</v>
      </c>
    </row>
    <row r="13" spans="1:27" s="42" customFormat="1" ht="12.95" customHeight="1" x14ac:dyDescent="0.2">
      <c r="A13" s="101" t="s">
        <v>10</v>
      </c>
      <c r="B13" s="44"/>
      <c r="C13" s="130" t="e">
        <v>#REF!</v>
      </c>
      <c r="D13" s="23" t="e">
        <v>#REF!</v>
      </c>
      <c r="E13" s="130" t="e">
        <v>#REF!</v>
      </c>
      <c r="F13" s="23" t="e">
        <v>#REF!</v>
      </c>
      <c r="G13" s="23" t="e">
        <v>#REF!</v>
      </c>
      <c r="H13" s="147" t="e">
        <v>#REF!</v>
      </c>
      <c r="I13" s="67"/>
      <c r="J13" s="130" t="e">
        <v>#REF!</v>
      </c>
      <c r="K13" s="23" t="e">
        <v>#REF!</v>
      </c>
      <c r="L13" s="130" t="e">
        <v>#REF!</v>
      </c>
      <c r="M13" s="23" t="e">
        <v>#REF!</v>
      </c>
      <c r="N13" s="23" t="e">
        <v>#REF!</v>
      </c>
      <c r="O13" s="147" t="e">
        <v>#REF!</v>
      </c>
      <c r="P13" s="149" t="e">
        <v>#REF!</v>
      </c>
      <c r="Q13" s="149" t="e">
        <v>#REF!</v>
      </c>
      <c r="R13" s="149" t="e">
        <v>#REF!</v>
      </c>
      <c r="S13" s="149" t="e">
        <v>#REF!</v>
      </c>
      <c r="T13" s="149" t="e">
        <v>#REF!</v>
      </c>
      <c r="U13" s="149" t="e">
        <v>#REF!</v>
      </c>
      <c r="V13" s="149" t="e">
        <v>#REF!</v>
      </c>
      <c r="W13" s="149" t="e">
        <v>#REF!</v>
      </c>
      <c r="X13" s="149" t="e">
        <v>#REF!</v>
      </c>
      <c r="Y13" s="149" t="e">
        <v>#REF!</v>
      </c>
      <c r="Z13" s="149" t="e">
        <v>#REF!</v>
      </c>
      <c r="AA13" s="149" t="e">
        <v>#REF!</v>
      </c>
    </row>
    <row r="14" spans="1:27" s="31" customFormat="1" ht="12.95" customHeight="1" x14ac:dyDescent="0.2">
      <c r="A14" s="102" t="s">
        <v>4</v>
      </c>
      <c r="C14" s="126" t="e">
        <v>#REF!</v>
      </c>
      <c r="D14" s="12" t="e">
        <v>#REF!</v>
      </c>
      <c r="E14" s="126" t="e">
        <v>#REF!</v>
      </c>
      <c r="F14" s="12" t="e">
        <v>#REF!</v>
      </c>
      <c r="G14" s="12" t="e">
        <v>#REF!</v>
      </c>
      <c r="H14" s="12"/>
      <c r="I14" s="67"/>
      <c r="J14" s="126" t="e">
        <v>#REF!</v>
      </c>
      <c r="K14" s="12" t="e">
        <v>#REF!</v>
      </c>
      <c r="L14" s="126" t="e">
        <v>#REF!</v>
      </c>
      <c r="M14" s="12" t="e">
        <v>#REF!</v>
      </c>
      <c r="N14" s="12" t="e">
        <v>#REF!</v>
      </c>
      <c r="O14" s="12"/>
      <c r="P14" s="149" t="e">
        <v>#REF!</v>
      </c>
      <c r="Q14" s="149" t="e">
        <v>#REF!</v>
      </c>
      <c r="R14" s="149" t="e">
        <v>#REF!</v>
      </c>
      <c r="S14" s="149" t="e">
        <v>#REF!</v>
      </c>
      <c r="T14" s="149" t="e">
        <v>#REF!</v>
      </c>
      <c r="U14" s="149" t="e">
        <v>#REF!</v>
      </c>
      <c r="V14" s="149" t="e">
        <v>#REF!</v>
      </c>
      <c r="W14" s="149" t="e">
        <v>#REF!</v>
      </c>
      <c r="X14" s="149" t="e">
        <v>#REF!</v>
      </c>
      <c r="Y14" s="149" t="e">
        <v>#REF!</v>
      </c>
      <c r="Z14" s="149" t="e">
        <v>#REF!</v>
      </c>
      <c r="AA14" s="149" t="e">
        <v>#REF!</v>
      </c>
    </row>
    <row r="15" spans="1:27" s="31" customFormat="1" ht="12.95" customHeight="1" x14ac:dyDescent="0.2">
      <c r="A15" s="103" t="s">
        <v>15</v>
      </c>
      <c r="B15" s="41"/>
      <c r="C15" s="134" t="e">
        <v>#REF!</v>
      </c>
      <c r="D15" s="21" t="e">
        <v>#REF!</v>
      </c>
      <c r="E15" s="134" t="e">
        <v>#REF!</v>
      </c>
      <c r="F15" s="21" t="e">
        <v>#REF!</v>
      </c>
      <c r="G15" s="21" t="e">
        <v>#REF!</v>
      </c>
      <c r="H15" s="148"/>
      <c r="I15" s="67"/>
      <c r="J15" s="134" t="e">
        <v>#REF!</v>
      </c>
      <c r="K15" s="21" t="e">
        <v>#REF!</v>
      </c>
      <c r="L15" s="134" t="e">
        <v>#REF!</v>
      </c>
      <c r="M15" s="21" t="e">
        <v>#REF!</v>
      </c>
      <c r="N15" s="21" t="e">
        <v>#REF!</v>
      </c>
      <c r="O15" s="148"/>
      <c r="P15" s="149" t="e">
        <v>#REF!</v>
      </c>
      <c r="Q15" s="149" t="e">
        <v>#REF!</v>
      </c>
      <c r="R15" s="149" t="e">
        <v>#REF!</v>
      </c>
      <c r="S15" s="149" t="e">
        <v>#REF!</v>
      </c>
      <c r="T15" s="149" t="e">
        <v>#REF!</v>
      </c>
      <c r="U15" s="149" t="e">
        <v>#REF!</v>
      </c>
      <c r="V15" s="149" t="e">
        <v>#REF!</v>
      </c>
      <c r="W15" s="149" t="e">
        <v>#REF!</v>
      </c>
      <c r="X15" s="149" t="e">
        <v>#REF!</v>
      </c>
      <c r="Y15" s="149" t="e">
        <v>#REF!</v>
      </c>
      <c r="Z15" s="149" t="e">
        <v>#REF!</v>
      </c>
      <c r="AA15" s="149" t="e">
        <v>#REF!</v>
      </c>
    </row>
    <row r="16" spans="1:27" s="31" customFormat="1" ht="12.95" customHeight="1" x14ac:dyDescent="0.2">
      <c r="A16" s="104" t="s">
        <v>20</v>
      </c>
      <c r="B16" s="41"/>
      <c r="C16" s="126" t="e">
        <v>#REF!</v>
      </c>
      <c r="D16" s="12" t="e">
        <v>#REF!</v>
      </c>
      <c r="E16" s="126" t="e">
        <v>#REF!</v>
      </c>
      <c r="F16" s="12" t="e">
        <v>#REF!</v>
      </c>
      <c r="G16" s="12" t="e">
        <v>#REF!</v>
      </c>
      <c r="H16" s="12" t="e">
        <v>#REF!</v>
      </c>
      <c r="I16" s="29"/>
      <c r="J16" s="126" t="e">
        <v>#REF!</v>
      </c>
      <c r="K16" s="12" t="e">
        <v>#REF!</v>
      </c>
      <c r="L16" s="126" t="e">
        <v>#REF!</v>
      </c>
      <c r="M16" s="12" t="e">
        <v>#REF!</v>
      </c>
      <c r="N16" s="12" t="e">
        <v>#REF!</v>
      </c>
      <c r="O16" s="12" t="e">
        <v>#REF!</v>
      </c>
      <c r="P16" s="149" t="e">
        <v>#REF!</v>
      </c>
      <c r="Q16" s="149" t="e">
        <v>#REF!</v>
      </c>
      <c r="R16" s="149" t="e">
        <v>#REF!</v>
      </c>
      <c r="S16" s="149" t="e">
        <v>#REF!</v>
      </c>
      <c r="T16" s="149" t="e">
        <v>#REF!</v>
      </c>
      <c r="U16" s="149" t="e">
        <v>#REF!</v>
      </c>
      <c r="V16" s="149" t="e">
        <v>#REF!</v>
      </c>
      <c r="W16" s="149" t="e">
        <v>#REF!</v>
      </c>
      <c r="X16" s="149" t="e">
        <v>#REF!</v>
      </c>
      <c r="Y16" s="149" t="e">
        <v>#REF!</v>
      </c>
      <c r="Z16" s="149" t="e">
        <v>#REF!</v>
      </c>
      <c r="AA16" s="149" t="e">
        <v>#REF!</v>
      </c>
    </row>
    <row r="17" spans="1:27" s="31" customFormat="1" ht="12.95" customHeight="1" thickBot="1" x14ac:dyDescent="0.25">
      <c r="A17" s="105" t="s">
        <v>5</v>
      </c>
      <c r="B17" s="59"/>
      <c r="C17" s="129" t="e">
        <v>#REF!</v>
      </c>
      <c r="D17" s="83" t="e">
        <v>#REF!</v>
      </c>
      <c r="E17" s="129" t="e">
        <v>#REF!</v>
      </c>
      <c r="F17" s="116" t="e">
        <v>#REF!</v>
      </c>
      <c r="G17" s="84" t="e">
        <v>#REF!</v>
      </c>
      <c r="H17" s="84"/>
      <c r="I17" s="62"/>
      <c r="J17" s="129" t="e">
        <v>#REF!</v>
      </c>
      <c r="K17" s="83" t="e">
        <v>#REF!</v>
      </c>
      <c r="L17" s="129" t="e">
        <v>#REF!</v>
      </c>
      <c r="M17" s="116" t="e">
        <v>#REF!</v>
      </c>
      <c r="N17" s="84" t="e">
        <v>#REF!</v>
      </c>
      <c r="O17" s="84"/>
      <c r="P17" s="149" t="e">
        <v>#REF!</v>
      </c>
      <c r="Q17" s="149" t="e">
        <v>#REF!</v>
      </c>
      <c r="R17" s="149" t="e">
        <v>#REF!</v>
      </c>
      <c r="S17" s="149" t="e">
        <v>#REF!</v>
      </c>
      <c r="T17" s="149" t="e">
        <v>#REF!</v>
      </c>
      <c r="U17" s="149" t="e">
        <v>#REF!</v>
      </c>
      <c r="V17" s="149" t="e">
        <v>#REF!</v>
      </c>
      <c r="W17" s="149" t="e">
        <v>#REF!</v>
      </c>
      <c r="X17" s="149" t="e">
        <v>#REF!</v>
      </c>
      <c r="Y17" s="149" t="e">
        <v>#REF!</v>
      </c>
      <c r="Z17" s="149" t="e">
        <v>#REF!</v>
      </c>
      <c r="AA17" s="149" t="e">
        <v>#REF!</v>
      </c>
    </row>
    <row r="18" spans="1:27" s="31" customFormat="1" ht="11.1" customHeight="1" x14ac:dyDescent="0.2">
      <c r="A18" s="106"/>
      <c r="B18" s="41"/>
      <c r="C18" s="85"/>
      <c r="D18" s="18"/>
      <c r="E18" s="85"/>
      <c r="F18" s="19"/>
      <c r="G18" s="86"/>
      <c r="H18" s="86"/>
      <c r="I18" s="41"/>
      <c r="J18" s="77"/>
      <c r="K18" s="57"/>
      <c r="L18" s="77"/>
      <c r="M18" s="78"/>
      <c r="N18" s="79"/>
      <c r="O18" s="79"/>
      <c r="P18" s="149" t="e">
        <v>#REF!</v>
      </c>
      <c r="Q18" s="149" t="e">
        <v>#REF!</v>
      </c>
      <c r="R18" s="149" t="e">
        <v>#REF!</v>
      </c>
      <c r="S18" s="149" t="e">
        <v>#REF!</v>
      </c>
      <c r="T18" s="149" t="e">
        <v>#REF!</v>
      </c>
      <c r="U18" s="149" t="e">
        <v>#REF!</v>
      </c>
      <c r="V18" s="149" t="e">
        <v>#REF!</v>
      </c>
      <c r="W18" s="149" t="e">
        <v>#REF!</v>
      </c>
      <c r="X18" s="149" t="e">
        <v>#REF!</v>
      </c>
      <c r="Y18" s="149" t="e">
        <v>#REF!</v>
      </c>
      <c r="Z18" s="149" t="e">
        <v>#REF!</v>
      </c>
      <c r="AA18" s="149" t="e">
        <v>#REF!</v>
      </c>
    </row>
    <row r="19" spans="1:27" s="31" customFormat="1" ht="15" customHeight="1" x14ac:dyDescent="0.2">
      <c r="A19" s="73" t="s">
        <v>13</v>
      </c>
      <c r="B19" s="25"/>
      <c r="C19" s="75"/>
      <c r="D19" s="75"/>
      <c r="E19" s="75"/>
      <c r="F19" s="58"/>
      <c r="G19" s="58"/>
      <c r="H19" s="58"/>
      <c r="I19" s="45"/>
      <c r="J19" s="80"/>
      <c r="K19" s="80"/>
      <c r="L19" s="81"/>
      <c r="M19" s="82"/>
      <c r="N19" s="82"/>
      <c r="O19" s="82"/>
      <c r="P19" s="149" t="e">
        <v>#REF!</v>
      </c>
      <c r="Q19" s="149" t="e">
        <v>#REF!</v>
      </c>
      <c r="R19" s="149" t="e">
        <v>#REF!</v>
      </c>
      <c r="S19" s="149" t="e">
        <v>#REF!</v>
      </c>
      <c r="T19" s="149" t="e">
        <v>#REF!</v>
      </c>
      <c r="U19" s="149" t="e">
        <v>#REF!</v>
      </c>
      <c r="V19" s="149" t="e">
        <v>#REF!</v>
      </c>
      <c r="W19" s="149" t="e">
        <v>#REF!</v>
      </c>
      <c r="X19" s="149" t="e">
        <v>#REF!</v>
      </c>
      <c r="Y19" s="149" t="e">
        <v>#REF!</v>
      </c>
      <c r="Z19" s="149" t="e">
        <v>#REF!</v>
      </c>
      <c r="AA19" s="149" t="e">
        <v>#REF!</v>
      </c>
    </row>
    <row r="20" spans="1:27" s="31" customFormat="1" ht="12.95" customHeight="1" x14ac:dyDescent="0.2">
      <c r="A20" s="115" t="s">
        <v>14</v>
      </c>
      <c r="B20" s="63"/>
      <c r="C20" s="140" t="e">
        <v>#REF!</v>
      </c>
      <c r="D20" s="141"/>
      <c r="E20" s="140" t="e">
        <v>#REF!</v>
      </c>
      <c r="F20" s="88"/>
      <c r="G20" s="142" t="e">
        <v>#REF!</v>
      </c>
      <c r="H20" s="142"/>
      <c r="I20" s="64"/>
      <c r="J20" s="90" t="e">
        <v>#REF!</v>
      </c>
      <c r="K20" s="110"/>
      <c r="L20" s="90" t="e">
        <v>#REF!</v>
      </c>
      <c r="M20" s="87"/>
      <c r="N20" s="92" t="e">
        <v>#REF!</v>
      </c>
      <c r="O20" s="111"/>
      <c r="P20" s="149" t="e">
        <v>#REF!</v>
      </c>
      <c r="Q20" s="149" t="e">
        <v>#REF!</v>
      </c>
      <c r="R20" s="149" t="e">
        <v>#REF!</v>
      </c>
      <c r="S20" s="149" t="e">
        <v>#REF!</v>
      </c>
      <c r="T20" s="149" t="e">
        <v>#REF!</v>
      </c>
      <c r="U20" s="149" t="e">
        <v>#REF!</v>
      </c>
      <c r="V20" s="149" t="e">
        <v>#REF!</v>
      </c>
      <c r="W20" s="149" t="e">
        <v>#REF!</v>
      </c>
      <c r="X20" s="149" t="e">
        <v>#REF!</v>
      </c>
      <c r="Y20" s="149" t="e">
        <v>#REF!</v>
      </c>
      <c r="Z20" s="149" t="e">
        <v>#REF!</v>
      </c>
      <c r="AA20" s="149" t="e">
        <v>#REF!</v>
      </c>
    </row>
    <row r="21" spans="1:27" s="31" customFormat="1" ht="12.95" customHeight="1" x14ac:dyDescent="0.2">
      <c r="A21" s="48" t="s">
        <v>18</v>
      </c>
      <c r="B21" s="65"/>
      <c r="C21" s="117"/>
      <c r="D21" s="88"/>
      <c r="E21" s="117"/>
      <c r="F21" s="88"/>
      <c r="G21" s="89">
        <v>13.537117903930129</v>
      </c>
      <c r="H21" s="89"/>
      <c r="I21" s="42"/>
      <c r="J21" s="118"/>
      <c r="K21" s="118"/>
      <c r="L21" s="118"/>
      <c r="M21" s="118"/>
      <c r="N21" s="118"/>
      <c r="O21" s="118"/>
      <c r="P21" s="149" t="e">
        <v>#REF!</v>
      </c>
      <c r="Q21" s="149" t="e">
        <v>#REF!</v>
      </c>
      <c r="R21" s="149" t="e">
        <v>#REF!</v>
      </c>
      <c r="S21" s="149" t="e">
        <v>#REF!</v>
      </c>
      <c r="T21" s="149" t="e">
        <v>#REF!</v>
      </c>
      <c r="U21" s="149" t="e">
        <v>#REF!</v>
      </c>
      <c r="V21" s="149" t="e">
        <v>#REF!</v>
      </c>
      <c r="W21" s="149" t="e">
        <v>#REF!</v>
      </c>
      <c r="X21" s="149" t="e">
        <v>#REF!</v>
      </c>
      <c r="Y21" s="149" t="e">
        <v>#REF!</v>
      </c>
      <c r="Z21" s="149" t="e">
        <v>#REF!</v>
      </c>
      <c r="AA21" s="149" t="e">
        <v>#REF!</v>
      </c>
    </row>
    <row r="22" spans="1:27" s="31" customFormat="1" ht="12.95" customHeight="1" x14ac:dyDescent="0.2">
      <c r="A22" s="112" t="s">
        <v>24</v>
      </c>
      <c r="B22" s="65"/>
      <c r="C22" s="90" t="e">
        <v>#REF!</v>
      </c>
      <c r="D22" s="91"/>
      <c r="E22" s="90" t="e">
        <v>#REF!</v>
      </c>
      <c r="F22" s="91"/>
      <c r="G22" s="92" t="e">
        <v>#REF!</v>
      </c>
      <c r="H22" s="92"/>
      <c r="I22" s="42"/>
      <c r="J22" s="136"/>
      <c r="K22" s="88"/>
      <c r="L22" s="136"/>
      <c r="M22" s="88"/>
      <c r="N22" s="94"/>
      <c r="O22" s="94"/>
      <c r="P22" s="149" t="e">
        <v>#REF!</v>
      </c>
      <c r="Q22" s="149" t="e">
        <v>#REF!</v>
      </c>
      <c r="R22" s="149" t="e">
        <v>#REF!</v>
      </c>
      <c r="S22" s="149" t="e">
        <v>#REF!</v>
      </c>
      <c r="T22" s="149" t="e">
        <v>#REF!</v>
      </c>
      <c r="U22" s="149" t="e">
        <v>#REF!</v>
      </c>
      <c r="V22" s="149" t="e">
        <v>#REF!</v>
      </c>
      <c r="W22" s="149" t="e">
        <v>#REF!</v>
      </c>
      <c r="X22" s="149" t="e">
        <v>#REF!</v>
      </c>
      <c r="Y22" s="149" t="e">
        <v>#REF!</v>
      </c>
      <c r="Z22" s="149" t="e">
        <v>#REF!</v>
      </c>
      <c r="AA22" s="149" t="e">
        <v>#REF!</v>
      </c>
    </row>
    <row r="23" spans="1:27" s="31" customFormat="1" x14ac:dyDescent="0.2">
      <c r="A23" s="113" t="s">
        <v>22</v>
      </c>
      <c r="B23" s="65"/>
      <c r="C23" s="131" t="e">
        <v>#REF!</v>
      </c>
      <c r="D23" s="93"/>
      <c r="E23" s="131" t="e">
        <v>#REF!</v>
      </c>
      <c r="F23" s="93"/>
      <c r="G23" s="94" t="e">
        <v>#REF!</v>
      </c>
      <c r="H23" s="94"/>
      <c r="I23" s="42"/>
      <c r="J23" s="131"/>
      <c r="K23" s="93"/>
      <c r="L23" s="131"/>
      <c r="M23" s="93"/>
      <c r="N23" s="94"/>
      <c r="O23" s="94"/>
      <c r="P23" s="149" t="e">
        <v>#REF!</v>
      </c>
      <c r="Q23" s="149" t="e">
        <v>#REF!</v>
      </c>
      <c r="R23" s="149" t="e">
        <v>#REF!</v>
      </c>
      <c r="S23" s="149" t="e">
        <v>#REF!</v>
      </c>
      <c r="T23" s="149" t="e">
        <v>#REF!</v>
      </c>
      <c r="U23" s="149" t="e">
        <v>#REF!</v>
      </c>
      <c r="V23" s="149" t="e">
        <v>#REF!</v>
      </c>
      <c r="W23" s="149" t="e">
        <v>#REF!</v>
      </c>
      <c r="X23" s="149" t="e">
        <v>#REF!</v>
      </c>
      <c r="Y23" s="149" t="e">
        <v>#REF!</v>
      </c>
      <c r="Z23" s="149" t="e">
        <v>#REF!</v>
      </c>
      <c r="AA23" s="149" t="e">
        <v>#REF!</v>
      </c>
    </row>
    <row r="24" spans="1:27" s="31" customFormat="1" ht="12.95" customHeight="1" x14ac:dyDescent="0.2">
      <c r="A24" s="112" t="s">
        <v>23</v>
      </c>
      <c r="B24" s="65"/>
      <c r="C24" s="90" t="e">
        <v>#REF!</v>
      </c>
      <c r="D24" s="91"/>
      <c r="E24" s="90" t="e">
        <v>#REF!</v>
      </c>
      <c r="F24" s="91"/>
      <c r="G24" s="92" t="e">
        <v>#REF!</v>
      </c>
      <c r="H24" s="92"/>
      <c r="I24" s="64"/>
      <c r="J24" s="136"/>
      <c r="K24" s="88"/>
      <c r="L24" s="136"/>
      <c r="M24" s="88"/>
      <c r="N24" s="94"/>
      <c r="O24" s="94"/>
      <c r="P24" s="149" t="e">
        <v>#REF!</v>
      </c>
      <c r="Q24" s="149" t="e">
        <v>#REF!</v>
      </c>
      <c r="R24" s="149" t="e">
        <v>#REF!</v>
      </c>
      <c r="S24" s="149" t="e">
        <v>#REF!</v>
      </c>
      <c r="T24" s="149" t="e">
        <v>#REF!</v>
      </c>
      <c r="U24" s="149" t="e">
        <v>#REF!</v>
      </c>
      <c r="V24" s="149" t="e">
        <v>#REF!</v>
      </c>
      <c r="W24" s="149" t="e">
        <v>#REF!</v>
      </c>
      <c r="X24" s="149" t="e">
        <v>#REF!</v>
      </c>
      <c r="Y24" s="149" t="e">
        <v>#REF!</v>
      </c>
      <c r="Z24" s="149" t="e">
        <v>#REF!</v>
      </c>
      <c r="AA24" s="149" t="e">
        <v>#REF!</v>
      </c>
    </row>
    <row r="25" spans="1:27" s="31" customFormat="1" ht="12.95" customHeight="1" x14ac:dyDescent="0.2">
      <c r="A25" s="48"/>
      <c r="B25" s="65"/>
      <c r="C25" s="131"/>
      <c r="D25" s="95"/>
      <c r="E25" s="131"/>
      <c r="F25" s="96"/>
      <c r="G25" s="47"/>
      <c r="H25" s="47"/>
      <c r="I25" s="64"/>
      <c r="J25" s="118"/>
      <c r="K25" s="118"/>
      <c r="L25" s="118"/>
      <c r="M25" s="118"/>
      <c r="N25" s="118"/>
      <c r="O25" s="118"/>
      <c r="P25" s="149" t="e">
        <v>#REF!</v>
      </c>
      <c r="Q25" s="149" t="e">
        <v>#REF!</v>
      </c>
      <c r="R25" s="149" t="e">
        <v>#REF!</v>
      </c>
      <c r="S25" s="149" t="e">
        <v>#REF!</v>
      </c>
      <c r="T25" s="149" t="e">
        <v>#REF!</v>
      </c>
      <c r="U25" s="149" t="e">
        <v>#REF!</v>
      </c>
      <c r="V25" s="149" t="e">
        <v>#REF!</v>
      </c>
      <c r="W25" s="149" t="e">
        <v>#REF!</v>
      </c>
      <c r="X25" s="149" t="e">
        <v>#REF!</v>
      </c>
      <c r="Y25" s="149" t="e">
        <v>#REF!</v>
      </c>
      <c r="Z25" s="149" t="e">
        <v>#REF!</v>
      </c>
      <c r="AA25" s="149" t="e">
        <v>#REF!</v>
      </c>
    </row>
    <row r="26" spans="1:27" s="31" customFormat="1" ht="12.95" customHeight="1" x14ac:dyDescent="0.2">
      <c r="A26" s="107" t="s">
        <v>40</v>
      </c>
      <c r="B26" s="63"/>
      <c r="C26" s="135"/>
      <c r="D26" s="95"/>
      <c r="E26" s="135"/>
      <c r="F26" s="95"/>
      <c r="G26" s="93"/>
      <c r="H26" s="93"/>
      <c r="I26" s="64"/>
      <c r="J26" s="118"/>
      <c r="K26" s="118"/>
      <c r="L26" s="118"/>
      <c r="M26" s="118"/>
      <c r="N26" s="118"/>
      <c r="O26" s="118"/>
      <c r="P26" s="149" t="e">
        <v>#REF!</v>
      </c>
      <c r="Q26" s="149" t="e">
        <v>#REF!</v>
      </c>
      <c r="R26" s="149" t="e">
        <v>#REF!</v>
      </c>
      <c r="S26" s="149" t="e">
        <v>#REF!</v>
      </c>
      <c r="T26" s="149" t="e">
        <v>#REF!</v>
      </c>
      <c r="U26" s="149" t="e">
        <v>#REF!</v>
      </c>
      <c r="V26" s="149" t="e">
        <v>#REF!</v>
      </c>
      <c r="W26" s="149" t="e">
        <v>#REF!</v>
      </c>
      <c r="X26" s="149" t="e">
        <v>#REF!</v>
      </c>
      <c r="Y26" s="149" t="e">
        <v>#REF!</v>
      </c>
      <c r="Z26" s="149" t="e">
        <v>#REF!</v>
      </c>
      <c r="AA26" s="149" t="e">
        <v>#REF!</v>
      </c>
    </row>
    <row r="27" spans="1:27" s="31" customFormat="1" ht="12.95" customHeight="1" x14ac:dyDescent="0.2">
      <c r="A27" s="112" t="s">
        <v>34</v>
      </c>
      <c r="B27" s="63"/>
      <c r="C27" s="14" t="e">
        <v>#REF!</v>
      </c>
      <c r="D27" s="12"/>
      <c r="E27" s="14" t="e">
        <v>#REF!</v>
      </c>
      <c r="F27" s="12"/>
      <c r="G27" s="12" t="e">
        <v>#REF!</v>
      </c>
      <c r="H27" s="12"/>
      <c r="I27" s="64"/>
      <c r="J27" s="14" t="e">
        <v>#REF!</v>
      </c>
      <c r="K27" s="12"/>
      <c r="L27" s="14" t="e">
        <v>#REF!</v>
      </c>
      <c r="M27" s="12"/>
      <c r="N27" s="12" t="e">
        <v>#REF!</v>
      </c>
      <c r="O27" s="12"/>
      <c r="P27" s="149" t="e">
        <v>#REF!</v>
      </c>
      <c r="Q27" s="149" t="e">
        <v>#REF!</v>
      </c>
      <c r="R27" s="149" t="e">
        <v>#REF!</v>
      </c>
      <c r="S27" s="149" t="e">
        <v>#REF!</v>
      </c>
      <c r="T27" s="149" t="e">
        <v>#REF!</v>
      </c>
      <c r="U27" s="149" t="e">
        <v>#REF!</v>
      </c>
      <c r="V27" s="149" t="e">
        <v>#REF!</v>
      </c>
      <c r="W27" s="149" t="e">
        <v>#REF!</v>
      </c>
      <c r="X27" s="149" t="e">
        <v>#REF!</v>
      </c>
      <c r="Y27" s="149" t="e">
        <v>#REF!</v>
      </c>
      <c r="Z27" s="149" t="e">
        <v>#REF!</v>
      </c>
      <c r="AA27" s="149" t="e">
        <v>#REF!</v>
      </c>
    </row>
    <row r="28" spans="1:27" s="31" customFormat="1" ht="12.95" customHeight="1" x14ac:dyDescent="0.2">
      <c r="A28" s="113" t="s">
        <v>36</v>
      </c>
      <c r="B28" s="65"/>
      <c r="C28" s="132" t="e">
        <v>#REF!</v>
      </c>
      <c r="D28" s="47"/>
      <c r="E28" s="132" t="e">
        <v>#REF!</v>
      </c>
      <c r="F28" s="47"/>
      <c r="G28" s="47" t="e">
        <v>#REF!</v>
      </c>
      <c r="H28" s="47"/>
      <c r="I28" s="64"/>
      <c r="J28" s="132" t="e">
        <v>#REF!</v>
      </c>
      <c r="K28" s="47"/>
      <c r="L28" s="132" t="e">
        <v>#REF!</v>
      </c>
      <c r="M28" s="47"/>
      <c r="N28" s="47" t="e">
        <v>#REF!</v>
      </c>
      <c r="O28" s="47"/>
      <c r="P28" s="149" t="e">
        <v>#REF!</v>
      </c>
      <c r="Q28" s="149" t="e">
        <v>#REF!</v>
      </c>
      <c r="R28" s="149" t="e">
        <v>#REF!</v>
      </c>
      <c r="S28" s="149" t="e">
        <v>#REF!</v>
      </c>
      <c r="T28" s="149" t="e">
        <v>#REF!</v>
      </c>
      <c r="U28" s="149" t="e">
        <v>#REF!</v>
      </c>
      <c r="V28" s="149" t="e">
        <v>#REF!</v>
      </c>
      <c r="W28" s="149" t="e">
        <v>#REF!</v>
      </c>
      <c r="X28" s="149" t="e">
        <v>#REF!</v>
      </c>
      <c r="Y28" s="149" t="e">
        <v>#REF!</v>
      </c>
      <c r="Z28" s="149" t="e">
        <v>#REF!</v>
      </c>
      <c r="AA28" s="149" t="e">
        <v>#REF!</v>
      </c>
    </row>
    <row r="29" spans="1:27" s="31" customFormat="1" ht="12.95" customHeight="1" thickBot="1" x14ac:dyDescent="0.25">
      <c r="A29" s="114" t="s">
        <v>35</v>
      </c>
      <c r="B29" s="74"/>
      <c r="C29" s="133" t="e">
        <v>#REF!</v>
      </c>
      <c r="D29" s="24"/>
      <c r="E29" s="133" t="e">
        <v>#REF!</v>
      </c>
      <c r="F29" s="24"/>
      <c r="G29" s="24" t="e">
        <v>#REF!</v>
      </c>
      <c r="H29" s="12"/>
      <c r="I29" s="64"/>
      <c r="J29" s="133" t="e">
        <v>#REF!</v>
      </c>
      <c r="K29" s="24"/>
      <c r="L29" s="133" t="e">
        <v>#REF!</v>
      </c>
      <c r="M29" s="24"/>
      <c r="N29" s="24" t="e">
        <v>#REF!</v>
      </c>
      <c r="O29" s="12"/>
      <c r="P29" s="149" t="e">
        <v>#REF!</v>
      </c>
      <c r="Q29" s="149" t="e">
        <v>#REF!</v>
      </c>
      <c r="R29" s="149" t="e">
        <v>#REF!</v>
      </c>
      <c r="S29" s="149" t="e">
        <v>#REF!</v>
      </c>
      <c r="T29" s="149" t="e">
        <v>#REF!</v>
      </c>
      <c r="U29" s="149" t="e">
        <v>#REF!</v>
      </c>
      <c r="V29" s="149" t="e">
        <v>#REF!</v>
      </c>
      <c r="W29" s="149" t="e">
        <v>#REF!</v>
      </c>
      <c r="X29" s="149" t="e">
        <v>#REF!</v>
      </c>
      <c r="Y29" s="149" t="e">
        <v>#REF!</v>
      </c>
      <c r="Z29" s="149" t="e">
        <v>#REF!</v>
      </c>
      <c r="AA29" s="149" t="e">
        <v>#REF!</v>
      </c>
    </row>
    <row r="30" spans="1:27" s="43" customFormat="1" ht="11.1" customHeight="1" x14ac:dyDescent="0.2">
      <c r="A30" s="48"/>
      <c r="B30" s="31"/>
      <c r="C30" s="30"/>
      <c r="D30" s="30"/>
      <c r="E30" s="45"/>
      <c r="F30" s="45"/>
      <c r="G30" s="45"/>
      <c r="H30" s="45"/>
      <c r="I30" s="45"/>
      <c r="J30" s="118"/>
      <c r="K30" s="118"/>
      <c r="L30" s="118"/>
      <c r="M30" s="118"/>
      <c r="N30" s="118"/>
      <c r="O30" s="118"/>
      <c r="P30" s="42"/>
      <c r="Q30" s="42"/>
      <c r="R30" s="42"/>
    </row>
    <row r="31" spans="1:27" s="31" customFormat="1" ht="11.1" customHeight="1" x14ac:dyDescent="0.2">
      <c r="A31" s="108"/>
      <c r="B31" s="66"/>
      <c r="C31" s="66"/>
      <c r="D31" s="66"/>
      <c r="E31" s="66"/>
      <c r="F31" s="66"/>
      <c r="G31" s="66"/>
      <c r="H31" s="66"/>
      <c r="I31" s="66"/>
      <c r="J31" s="66"/>
      <c r="K31" s="66"/>
      <c r="L31" s="66"/>
      <c r="M31" s="66"/>
      <c r="N31" s="66"/>
      <c r="O31" s="66"/>
      <c r="P31" s="66"/>
    </row>
    <row r="32" spans="1:27" s="31" customFormat="1" ht="14.25" customHeight="1" x14ac:dyDescent="0.2">
      <c r="A32" s="726" t="s">
        <v>44</v>
      </c>
      <c r="B32" s="726"/>
      <c r="C32" s="726"/>
      <c r="D32" s="726"/>
      <c r="E32" s="726"/>
      <c r="F32" s="726"/>
      <c r="G32" s="726"/>
      <c r="H32" s="726"/>
      <c r="I32" s="726"/>
      <c r="J32" s="726"/>
      <c r="K32" s="726"/>
      <c r="L32" s="726"/>
      <c r="M32" s="726"/>
      <c r="N32" s="726"/>
      <c r="O32" s="146"/>
    </row>
    <row r="33" spans="1:19" s="31" customFormat="1" ht="11.1" customHeight="1" x14ac:dyDescent="0.2">
      <c r="A33" s="724" t="s">
        <v>41</v>
      </c>
      <c r="B33" s="724"/>
      <c r="C33" s="724"/>
      <c r="D33" s="724"/>
      <c r="E33" s="724"/>
      <c r="F33" s="724"/>
      <c r="G33" s="724"/>
      <c r="H33" s="724"/>
      <c r="I33" s="724"/>
      <c r="J33" s="724"/>
      <c r="K33" s="724"/>
      <c r="L33" s="724"/>
      <c r="M33" s="724"/>
      <c r="N33" s="724"/>
    </row>
    <row r="34" spans="1:19" s="31" customFormat="1" ht="11.1" customHeight="1" x14ac:dyDescent="0.2">
      <c r="A34" s="109"/>
      <c r="B34" s="68"/>
      <c r="C34" s="68"/>
      <c r="D34" s="68"/>
      <c r="E34" s="68"/>
      <c r="F34" s="68"/>
      <c r="G34" s="68"/>
      <c r="H34" s="68"/>
      <c r="I34" s="68"/>
      <c r="J34" s="68"/>
      <c r="K34" s="68"/>
      <c r="L34" s="68"/>
      <c r="M34" s="68"/>
      <c r="N34" s="68"/>
      <c r="O34" s="68"/>
      <c r="P34" s="150" t="e">
        <f>+SUM(C10:C12)</f>
        <v>#REF!</v>
      </c>
      <c r="Q34" s="151"/>
      <c r="R34" s="150" t="e">
        <f>+SUM(E10:E12)</f>
        <v>#REF!</v>
      </c>
      <c r="S34" s="152" t="e">
        <f>+P34/R34-1</f>
        <v>#REF!</v>
      </c>
    </row>
    <row r="35" spans="1:19" s="31" customFormat="1" ht="11.1" customHeight="1" x14ac:dyDescent="0.2">
      <c r="A35" s="50"/>
      <c r="B35" s="46"/>
      <c r="C35" s="46"/>
      <c r="D35" s="46"/>
      <c r="E35" s="46"/>
      <c r="F35" s="46"/>
      <c r="G35" s="46"/>
      <c r="H35" s="46"/>
      <c r="I35" s="46"/>
      <c r="J35" s="46"/>
      <c r="K35" s="46"/>
      <c r="L35" s="46"/>
      <c r="M35" s="46"/>
      <c r="N35" s="46"/>
      <c r="O35" s="46"/>
    </row>
    <row r="36" spans="1:19" x14ac:dyDescent="0.2">
      <c r="J36" s="60"/>
      <c r="K36" s="36"/>
    </row>
    <row r="37" spans="1:19" x14ac:dyDescent="0.2">
      <c r="M37" s="61"/>
      <c r="N37" s="61"/>
      <c r="O37" s="61"/>
    </row>
  </sheetData>
  <mergeCells count="7">
    <mergeCell ref="A1:N1"/>
    <mergeCell ref="A2:N2"/>
    <mergeCell ref="A33:N33"/>
    <mergeCell ref="A3:O3"/>
    <mergeCell ref="A32:N32"/>
    <mergeCell ref="J5:N5"/>
    <mergeCell ref="C5:G5"/>
  </mergeCells>
  <printOptions horizontalCentered="1"/>
  <pageMargins left="0.43307086614173229" right="0.31496062992125984" top="0.78740157480314965" bottom="0.23622047244094491" header="0" footer="0"/>
  <pageSetup scale="44"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P57"/>
  <sheetViews>
    <sheetView showGridLines="0" zoomScale="107" zoomScaleNormal="100" zoomScaleSheetLayoutView="100" workbookViewId="0">
      <selection activeCell="E7" sqref="E7"/>
    </sheetView>
  </sheetViews>
  <sheetFormatPr baseColWidth="10" defaultColWidth="9.85546875" defaultRowHeight="15.75" x14ac:dyDescent="0.2"/>
  <cols>
    <col min="1" max="1" width="42" style="28" customWidth="1"/>
    <col min="2" max="2" width="1.7109375" style="28" customWidth="1"/>
    <col min="3" max="6" width="7.7109375" style="56" customWidth="1"/>
    <col min="7" max="7" width="11.140625" style="56" customWidth="1"/>
    <col min="8" max="8" width="12.5703125" style="56" customWidth="1"/>
    <col min="9" max="9" width="2.7109375" style="28" customWidth="1"/>
    <col min="10" max="13" width="8.7109375" style="28" customWidth="1"/>
    <col min="14" max="14" width="11.140625" style="28" customWidth="1"/>
    <col min="15" max="15" width="12.5703125" style="28" customWidth="1"/>
    <col min="16" max="16384" width="9.85546875" style="28"/>
  </cols>
  <sheetData>
    <row r="1" spans="1:16" s="3" customFormat="1" ht="12" customHeight="1" x14ac:dyDescent="0.2">
      <c r="A1" s="734" t="s">
        <v>101</v>
      </c>
      <c r="B1" s="734"/>
      <c r="C1" s="734"/>
      <c r="D1" s="734"/>
      <c r="E1" s="734"/>
      <c r="F1" s="734"/>
      <c r="G1" s="734"/>
      <c r="H1" s="734"/>
      <c r="I1" s="734"/>
      <c r="J1" s="734"/>
      <c r="K1" s="734"/>
      <c r="L1" s="734"/>
      <c r="M1" s="734"/>
      <c r="N1" s="734"/>
      <c r="O1" s="734"/>
    </row>
    <row r="2" spans="1:16" s="3" customFormat="1" ht="15.75" customHeight="1" x14ac:dyDescent="0.3">
      <c r="A2" s="735" t="s">
        <v>114</v>
      </c>
      <c r="B2" s="735"/>
      <c r="C2" s="735"/>
      <c r="D2" s="735"/>
      <c r="E2" s="735"/>
      <c r="F2" s="735"/>
      <c r="G2" s="735"/>
      <c r="H2" s="735"/>
      <c r="I2" s="735"/>
      <c r="J2" s="735"/>
      <c r="K2" s="735"/>
      <c r="L2" s="735"/>
      <c r="M2" s="735"/>
      <c r="N2" s="735"/>
      <c r="O2" s="735"/>
      <c r="P2" s="682"/>
    </row>
    <row r="3" spans="1:16" s="3" customFormat="1" ht="11.1" customHeight="1" x14ac:dyDescent="0.2">
      <c r="A3" s="733" t="s">
        <v>116</v>
      </c>
      <c r="B3" s="733"/>
      <c r="C3" s="733"/>
      <c r="D3" s="733"/>
      <c r="E3" s="733"/>
      <c r="F3" s="733"/>
      <c r="G3" s="733"/>
      <c r="H3" s="733"/>
      <c r="I3" s="733"/>
      <c r="J3" s="733"/>
      <c r="K3" s="733"/>
      <c r="L3" s="733"/>
      <c r="M3" s="733"/>
      <c r="N3" s="733"/>
      <c r="O3" s="733"/>
      <c r="P3" s="688"/>
    </row>
    <row r="4" spans="1:16" s="3" customFormat="1" ht="10.5" customHeight="1" x14ac:dyDescent="0.2">
      <c r="A4" s="5"/>
      <c r="B4" s="2"/>
      <c r="C4" s="4"/>
      <c r="D4" s="4"/>
      <c r="E4" s="4"/>
      <c r="F4" s="4"/>
      <c r="G4" s="4"/>
      <c r="H4" s="4"/>
      <c r="J4" s="676"/>
      <c r="K4" s="676"/>
      <c r="L4" s="677"/>
    </row>
    <row r="5" spans="1:16" s="3" customFormat="1" ht="15" customHeight="1" x14ac:dyDescent="0.3">
      <c r="A5" s="6"/>
      <c r="B5" s="7"/>
      <c r="C5" s="732" t="s">
        <v>260</v>
      </c>
      <c r="D5" s="732"/>
      <c r="E5" s="732"/>
      <c r="F5" s="732"/>
      <c r="G5" s="732"/>
      <c r="H5" s="732"/>
      <c r="J5" s="732" t="s">
        <v>261</v>
      </c>
      <c r="K5" s="732"/>
      <c r="L5" s="732"/>
      <c r="M5" s="732"/>
      <c r="N5" s="732"/>
      <c r="O5" s="732"/>
    </row>
    <row r="6" spans="1:16" s="3" customFormat="1" ht="30.95" customHeight="1" x14ac:dyDescent="0.2">
      <c r="A6" s="20"/>
      <c r="B6" s="8"/>
      <c r="C6" s="459">
        <v>2024</v>
      </c>
      <c r="D6" s="459" t="s">
        <v>107</v>
      </c>
      <c r="E6" s="459">
        <v>2023</v>
      </c>
      <c r="F6" s="459" t="s">
        <v>107</v>
      </c>
      <c r="G6" s="460" t="s">
        <v>160</v>
      </c>
      <c r="H6" s="460" t="s">
        <v>223</v>
      </c>
      <c r="J6" s="459">
        <v>2024</v>
      </c>
      <c r="K6" s="459" t="s">
        <v>107</v>
      </c>
      <c r="L6" s="459">
        <v>2023</v>
      </c>
      <c r="M6" s="459" t="s">
        <v>107</v>
      </c>
      <c r="N6" s="460" t="s">
        <v>160</v>
      </c>
      <c r="O6" s="460" t="s">
        <v>223</v>
      </c>
    </row>
    <row r="7" spans="1:16" s="3" customFormat="1" ht="15" customHeight="1" x14ac:dyDescent="0.2">
      <c r="A7" s="358" t="s">
        <v>141</v>
      </c>
      <c r="B7" s="63"/>
      <c r="C7" s="359">
        <v>6445.2584036415701</v>
      </c>
      <c r="D7" s="479"/>
      <c r="E7" s="359">
        <v>6194.5681846492153</v>
      </c>
      <c r="F7" s="479"/>
      <c r="G7" s="482">
        <f t="shared" ref="G7:G18" si="0">+C7/E7-1</f>
        <v>4.0469361466323184E-2</v>
      </c>
      <c r="H7" s="278">
        <v>4.0469360958836686E-2</v>
      </c>
      <c r="J7" s="359">
        <v>24929.215794213123</v>
      </c>
      <c r="K7" s="479"/>
      <c r="L7" s="359">
        <v>23743.202110881219</v>
      </c>
      <c r="M7" s="479"/>
      <c r="N7" s="482">
        <f t="shared" ref="N7:N15" si="1">+J7/L7-1</f>
        <v>4.9951715770821359E-2</v>
      </c>
      <c r="O7" s="278">
        <v>4.9951715788598472E-2</v>
      </c>
    </row>
    <row r="8" spans="1:16" s="3" customFormat="1" ht="15" customHeight="1" x14ac:dyDescent="0.2">
      <c r="A8" s="483" t="s">
        <v>144</v>
      </c>
      <c r="B8" s="63"/>
      <c r="C8" s="485">
        <v>1079.0877753468649</v>
      </c>
      <c r="D8" s="484"/>
      <c r="E8" s="485">
        <v>1056.2495670531418</v>
      </c>
      <c r="F8" s="359"/>
      <c r="G8" s="486">
        <f t="shared" si="0"/>
        <v>2.1621981211731978E-2</v>
      </c>
      <c r="H8" s="486">
        <v>2.1621981117159184E-2</v>
      </c>
      <c r="J8" s="485">
        <v>4224.6419742954622</v>
      </c>
      <c r="K8" s="484"/>
      <c r="L8" s="485">
        <v>4047.8410990606994</v>
      </c>
      <c r="M8" s="359"/>
      <c r="N8" s="486">
        <f t="shared" si="1"/>
        <v>4.3677820079397245E-2</v>
      </c>
      <c r="O8" s="486">
        <v>4.3677820035881831E-2</v>
      </c>
    </row>
    <row r="9" spans="1:16" s="3" customFormat="1" ht="15" customHeight="1" thickBot="1" x14ac:dyDescent="0.25">
      <c r="A9" s="16" t="s">
        <v>76</v>
      </c>
      <c r="B9" s="63"/>
      <c r="C9" s="480">
        <v>67.453701841507069</v>
      </c>
      <c r="D9" s="360"/>
      <c r="E9" s="480">
        <v>60.244619612502404</v>
      </c>
      <c r="F9" s="481"/>
      <c r="G9" s="278">
        <f t="shared" si="0"/>
        <v>0.11966350315387464</v>
      </c>
      <c r="H9" s="278"/>
      <c r="J9" s="480">
        <v>64.229780321316227</v>
      </c>
      <c r="K9" s="360"/>
      <c r="L9" s="480">
        <v>58.537922868876365</v>
      </c>
      <c r="M9" s="481"/>
      <c r="N9" s="278">
        <f t="shared" si="1"/>
        <v>9.7233676452604945E-2</v>
      </c>
      <c r="O9" s="278"/>
    </row>
    <row r="10" spans="1:16" s="3" customFormat="1" ht="15" customHeight="1" x14ac:dyDescent="0.2">
      <c r="A10" s="490" t="s">
        <v>118</v>
      </c>
      <c r="B10" s="63"/>
      <c r="C10" s="491">
        <v>75302.45833503452</v>
      </c>
      <c r="D10" s="492"/>
      <c r="E10" s="491">
        <v>65829.809610202545</v>
      </c>
      <c r="F10" s="492"/>
      <c r="G10" s="493">
        <f t="shared" si="0"/>
        <v>0.14389603708293075</v>
      </c>
      <c r="H10" s="493"/>
      <c r="J10" s="491">
        <v>279030.41830888222</v>
      </c>
      <c r="K10" s="492"/>
      <c r="L10" s="491">
        <v>244263.86283231666</v>
      </c>
      <c r="M10" s="492"/>
      <c r="N10" s="493">
        <f t="shared" si="1"/>
        <v>0.14233196459532071</v>
      </c>
      <c r="O10" s="493"/>
    </row>
    <row r="11" spans="1:16" s="3" customFormat="1" ht="15" customHeight="1" thickBot="1" x14ac:dyDescent="0.25">
      <c r="A11" s="463" t="s">
        <v>119</v>
      </c>
      <c r="B11" s="63"/>
      <c r="C11" s="462">
        <v>225.5122827297119</v>
      </c>
      <c r="D11" s="362"/>
      <c r="E11" s="462">
        <v>248.41419509432021</v>
      </c>
      <c r="F11" s="359"/>
      <c r="G11" s="278">
        <f t="shared" si="0"/>
        <v>-9.219244639346269E-2</v>
      </c>
      <c r="H11" s="359"/>
      <c r="J11" s="462">
        <v>762.80112799344192</v>
      </c>
      <c r="K11" s="362"/>
      <c r="L11" s="462">
        <v>824.02327711612986</v>
      </c>
      <c r="M11" s="359"/>
      <c r="N11" s="278">
        <f t="shared" si="1"/>
        <v>-7.4296625863470411E-2</v>
      </c>
      <c r="O11" s="359"/>
    </row>
    <row r="12" spans="1:16" s="3" customFormat="1" ht="15" customHeight="1" thickBot="1" x14ac:dyDescent="0.25">
      <c r="A12" s="358" t="s">
        <v>145</v>
      </c>
      <c r="B12" s="63"/>
      <c r="C12" s="488">
        <v>75527.970617764237</v>
      </c>
      <c r="D12" s="464">
        <f t="shared" ref="D12:D20" si="2">+C12/$C$12</f>
        <v>1</v>
      </c>
      <c r="E12" s="488">
        <v>66078.223805296861</v>
      </c>
      <c r="F12" s="464">
        <f t="shared" ref="F12:F20" si="3">+E12/$E$12</f>
        <v>1</v>
      </c>
      <c r="G12" s="464">
        <f t="shared" si="0"/>
        <v>0.14300848703669122</v>
      </c>
      <c r="H12" s="489">
        <v>0.12981912907668458</v>
      </c>
      <c r="J12" s="488">
        <v>279793.21943687578</v>
      </c>
      <c r="K12" s="464">
        <f t="shared" ref="K12:K20" si="4">J12/$J$12</f>
        <v>1</v>
      </c>
      <c r="L12" s="488">
        <v>245087.88610943276</v>
      </c>
      <c r="M12" s="464">
        <f t="shared" ref="M12:M20" si="5">+L12/$L$12</f>
        <v>1</v>
      </c>
      <c r="N12" s="464">
        <f t="shared" si="1"/>
        <v>0.14160362585993713</v>
      </c>
      <c r="O12" s="489">
        <v>0.14334449765118795</v>
      </c>
    </row>
    <row r="13" spans="1:16" s="3" customFormat="1" ht="15" customHeight="1" thickBot="1" x14ac:dyDescent="0.25">
      <c r="A13" s="467" t="s">
        <v>120</v>
      </c>
      <c r="B13" s="63"/>
      <c r="C13" s="465">
        <v>39833.393894414767</v>
      </c>
      <c r="D13" s="464">
        <f t="shared" si="2"/>
        <v>0.52739923459622151</v>
      </c>
      <c r="E13" s="465">
        <v>35602.932325433394</v>
      </c>
      <c r="F13" s="464">
        <f t="shared" si="3"/>
        <v>0.53879977812871305</v>
      </c>
      <c r="G13" s="464">
        <f t="shared" si="0"/>
        <v>0.1188234028116637</v>
      </c>
      <c r="H13" s="278"/>
      <c r="J13" s="465">
        <v>151057.4248429549</v>
      </c>
      <c r="K13" s="464">
        <f t="shared" si="4"/>
        <v>0.53988951250133854</v>
      </c>
      <c r="L13" s="465">
        <v>134228.23064047616</v>
      </c>
      <c r="M13" s="464">
        <f t="shared" si="5"/>
        <v>0.54767386822432629</v>
      </c>
      <c r="N13" s="464">
        <f t="shared" si="1"/>
        <v>0.12537745690438951</v>
      </c>
      <c r="O13" s="278"/>
    </row>
    <row r="14" spans="1:16" s="48" customFormat="1" ht="15" customHeight="1" thickBot="1" x14ac:dyDescent="0.25">
      <c r="A14" s="503" t="s">
        <v>2</v>
      </c>
      <c r="B14" s="504"/>
      <c r="C14" s="487">
        <v>35694.576723349455</v>
      </c>
      <c r="D14" s="464">
        <f t="shared" si="2"/>
        <v>0.47260076540377827</v>
      </c>
      <c r="E14" s="487">
        <v>30475.29147986347</v>
      </c>
      <c r="F14" s="464">
        <f t="shared" si="3"/>
        <v>0.46120022187128701</v>
      </c>
      <c r="G14" s="489">
        <f t="shared" si="0"/>
        <v>0.17126284901769107</v>
      </c>
      <c r="H14" s="541">
        <v>0.1548123130933472</v>
      </c>
      <c r="J14" s="487">
        <v>128735.79459392083</v>
      </c>
      <c r="K14" s="464">
        <f t="shared" si="4"/>
        <v>0.46011048749866129</v>
      </c>
      <c r="L14" s="487">
        <v>110859.65546895667</v>
      </c>
      <c r="M14" s="464">
        <f t="shared" si="5"/>
        <v>0.45232613177567405</v>
      </c>
      <c r="N14" s="489">
        <f t="shared" si="1"/>
        <v>0.16125017752711579</v>
      </c>
      <c r="O14" s="541">
        <v>0.16077530073737312</v>
      </c>
    </row>
    <row r="15" spans="1:16" s="3" customFormat="1" ht="15" customHeight="1" x14ac:dyDescent="0.2">
      <c r="A15" s="490" t="s">
        <v>121</v>
      </c>
      <c r="B15" s="63"/>
      <c r="C15" s="491">
        <v>23882.807637187827</v>
      </c>
      <c r="D15" s="493">
        <f t="shared" si="2"/>
        <v>0.31621143057126672</v>
      </c>
      <c r="E15" s="491">
        <v>20413.217960221835</v>
      </c>
      <c r="F15" s="493">
        <f t="shared" si="3"/>
        <v>0.30892504042436902</v>
      </c>
      <c r="G15" s="493">
        <f t="shared" si="0"/>
        <v>0.16996779653884064</v>
      </c>
      <c r="H15" s="493"/>
      <c r="J15" s="491">
        <v>88100.810630303487</v>
      </c>
      <c r="K15" s="493">
        <f t="shared" si="4"/>
        <v>0.31487829050188948</v>
      </c>
      <c r="L15" s="491">
        <v>76098.172196910076</v>
      </c>
      <c r="M15" s="493">
        <f t="shared" si="5"/>
        <v>0.31049340465130915</v>
      </c>
      <c r="N15" s="493">
        <f t="shared" si="1"/>
        <v>0.15772571254846479</v>
      </c>
      <c r="O15" s="493"/>
    </row>
    <row r="16" spans="1:16" s="3" customFormat="1" ht="15" customHeight="1" x14ac:dyDescent="0.2">
      <c r="A16" s="494" t="s">
        <v>122</v>
      </c>
      <c r="B16" s="63"/>
      <c r="C16" s="495">
        <v>-253.16170212096512</v>
      </c>
      <c r="D16" s="486">
        <f t="shared" si="2"/>
        <v>-3.3518933456080612E-3</v>
      </c>
      <c r="E16" s="495">
        <v>433.4214368528385</v>
      </c>
      <c r="F16" s="486">
        <v>6.5592174228220586E-3</v>
      </c>
      <c r="G16" s="486" t="s">
        <v>77</v>
      </c>
      <c r="H16" s="486"/>
      <c r="J16" s="495">
        <v>687.81457877139303</v>
      </c>
      <c r="K16" s="486">
        <f t="shared" si="4"/>
        <v>2.4582960950794985E-3</v>
      </c>
      <c r="L16" s="495">
        <v>812.8045056210841</v>
      </c>
      <c r="M16" s="486">
        <v>3.3163797628829503E-3</v>
      </c>
      <c r="N16" s="486">
        <v>-0.15377612449894473</v>
      </c>
      <c r="O16" s="486"/>
    </row>
    <row r="17" spans="1:15" s="3" customFormat="1" ht="15" customHeight="1" thickBot="1" x14ac:dyDescent="0.25">
      <c r="A17" s="277" t="s">
        <v>146</v>
      </c>
      <c r="B17" s="63"/>
      <c r="C17" s="345">
        <v>-27.323036534895699</v>
      </c>
      <c r="D17" s="469">
        <v>-3.6176050159183413E-4</v>
      </c>
      <c r="E17" s="345">
        <v>-45.248899946941101</v>
      </c>
      <c r="F17" s="278">
        <v>-6.8477778822066237E-4</v>
      </c>
      <c r="G17" s="469">
        <f t="shared" si="0"/>
        <v>-0.39616130851943987</v>
      </c>
      <c r="H17" s="469"/>
      <c r="J17" s="345">
        <v>-193.6066441373944</v>
      </c>
      <c r="K17" s="469">
        <v>-6.9196331679179253E-4</v>
      </c>
      <c r="L17" s="345">
        <v>-231.75039291201111</v>
      </c>
      <c r="M17" s="278">
        <v>-9.4558077345582717E-4</v>
      </c>
      <c r="N17" s="469">
        <f>+J17/L17-1</f>
        <v>-0.16458979117717731</v>
      </c>
      <c r="O17" s="469"/>
    </row>
    <row r="18" spans="1:15" s="48" customFormat="1" ht="15" customHeight="1" thickBot="1" x14ac:dyDescent="0.25">
      <c r="A18" s="505" t="s">
        <v>183</v>
      </c>
      <c r="B18" s="42"/>
      <c r="C18" s="487">
        <v>12092.25382481749</v>
      </c>
      <c r="D18" s="278">
        <f t="shared" si="2"/>
        <v>0.16010298867971148</v>
      </c>
      <c r="E18" s="487">
        <v>9673.9009827357459</v>
      </c>
      <c r="F18" s="464">
        <f t="shared" si="3"/>
        <v>0.14640074181231671</v>
      </c>
      <c r="G18" s="278">
        <f t="shared" si="0"/>
        <v>0.24998734702759395</v>
      </c>
      <c r="H18" s="489">
        <v>0.2316412661420677</v>
      </c>
      <c r="J18" s="487">
        <v>40140.776028983353</v>
      </c>
      <c r="K18" s="278">
        <f t="shared" si="4"/>
        <v>0.14346586421848412</v>
      </c>
      <c r="L18" s="487">
        <v>34180.429159337509</v>
      </c>
      <c r="M18" s="464">
        <f t="shared" si="5"/>
        <v>0.13946192813493771</v>
      </c>
      <c r="N18" s="278">
        <f>+J18/L18-1</f>
        <v>0.1743789360239083</v>
      </c>
      <c r="O18" s="489">
        <v>0.17579809706730987</v>
      </c>
    </row>
    <row r="19" spans="1:15" s="48" customFormat="1" ht="15" customHeight="1" x14ac:dyDescent="0.2">
      <c r="A19" s="496" t="s">
        <v>123</v>
      </c>
      <c r="B19" s="41"/>
      <c r="C19" s="491">
        <v>-35.817231648012488</v>
      </c>
      <c r="D19" s="497">
        <f t="shared" si="2"/>
        <v>-4.7422473230848662E-4</v>
      </c>
      <c r="E19" s="491">
        <v>50.489466589135596</v>
      </c>
      <c r="F19" s="497">
        <f t="shared" si="3"/>
        <v>7.640863159080305E-4</v>
      </c>
      <c r="G19" s="493" t="s">
        <v>77</v>
      </c>
      <c r="H19" s="482"/>
      <c r="J19" s="491">
        <v>30.923285673544601</v>
      </c>
      <c r="K19" s="497">
        <f t="shared" si="4"/>
        <v>1.105219266420472E-4</v>
      </c>
      <c r="L19" s="491">
        <v>458.91373381087237</v>
      </c>
      <c r="M19" s="497">
        <f t="shared" si="5"/>
        <v>1.8724455993959876E-3</v>
      </c>
      <c r="N19" s="493">
        <f>J19/L19-1</f>
        <v>-0.93261634290882056</v>
      </c>
      <c r="O19" s="482"/>
    </row>
    <row r="20" spans="1:15" s="48" customFormat="1" ht="15" customHeight="1" thickBot="1" x14ac:dyDescent="0.25">
      <c r="A20" s="16" t="s">
        <v>182</v>
      </c>
      <c r="B20" s="63"/>
      <c r="C20" s="345">
        <v>-37.4216835002374</v>
      </c>
      <c r="D20" s="278">
        <f t="shared" si="2"/>
        <v>-4.954678802323836E-4</v>
      </c>
      <c r="E20" s="345">
        <v>-132.02896276863981</v>
      </c>
      <c r="F20" s="278">
        <f t="shared" si="3"/>
        <v>-1.9980706981118385E-3</v>
      </c>
      <c r="G20" s="278">
        <v>-0.71656458768207498</v>
      </c>
      <c r="H20" s="278"/>
      <c r="J20" s="345">
        <v>-112.113957458446</v>
      </c>
      <c r="K20" s="278">
        <f t="shared" si="4"/>
        <v>-4.0070291082854514E-4</v>
      </c>
      <c r="L20" s="345">
        <v>17.008009067724299</v>
      </c>
      <c r="M20" s="278">
        <f t="shared" si="5"/>
        <v>6.9395551684387012E-5</v>
      </c>
      <c r="N20" s="278" t="s">
        <v>77</v>
      </c>
      <c r="O20" s="278"/>
    </row>
    <row r="21" spans="1:15" s="48" customFormat="1" ht="15" customHeight="1" x14ac:dyDescent="0.2">
      <c r="A21" s="498" t="s">
        <v>25</v>
      </c>
      <c r="B21" s="63"/>
      <c r="C21" s="491">
        <v>1934.5217693430598</v>
      </c>
      <c r="D21" s="492"/>
      <c r="E21" s="491">
        <v>1791.070289502708</v>
      </c>
      <c r="F21" s="493"/>
      <c r="G21" s="493">
        <f>+C21/E21-1</f>
        <v>8.0092601993962509E-2</v>
      </c>
      <c r="H21" s="492"/>
      <c r="J21" s="491">
        <v>7531.7851527235043</v>
      </c>
      <c r="K21" s="492"/>
      <c r="L21" s="491">
        <v>7102.0673218159691</v>
      </c>
      <c r="M21" s="493"/>
      <c r="N21" s="493">
        <f>+J21/L21-1</f>
        <v>6.0506020491742918E-2</v>
      </c>
      <c r="O21" s="492"/>
    </row>
    <row r="22" spans="1:15" s="48" customFormat="1" ht="15" customHeight="1" thickBot="1" x14ac:dyDescent="0.25">
      <c r="A22" s="500" t="s">
        <v>39</v>
      </c>
      <c r="B22" s="364"/>
      <c r="C22" s="462">
        <v>869.62318711130251</v>
      </c>
      <c r="D22" s="278"/>
      <c r="E22" s="462">
        <v>729.56619695773509</v>
      </c>
      <c r="F22" s="278"/>
      <c r="G22" s="278">
        <f>+C22/E22-1</f>
        <v>0.19197297070176789</v>
      </c>
      <c r="H22" s="278"/>
      <c r="J22" s="462">
        <v>3039.4915175159153</v>
      </c>
      <c r="K22" s="278"/>
      <c r="L22" s="462">
        <v>3187.7515223304645</v>
      </c>
      <c r="M22" s="278"/>
      <c r="N22" s="278">
        <f>+J22/L22-1</f>
        <v>-4.6509272688280534E-2</v>
      </c>
      <c r="O22" s="278"/>
    </row>
    <row r="23" spans="1:15" s="3" customFormat="1" ht="15" customHeight="1" x14ac:dyDescent="0.2">
      <c r="A23" s="498" t="s">
        <v>37</v>
      </c>
      <c r="B23" s="364"/>
      <c r="C23" s="491">
        <v>1064.8985822317572</v>
      </c>
      <c r="D23" s="493"/>
      <c r="E23" s="491">
        <v>1061.5040925449728</v>
      </c>
      <c r="F23" s="493"/>
      <c r="G23" s="493">
        <f>+C23/E23-1</f>
        <v>3.1978112101727074E-3</v>
      </c>
      <c r="H23" s="493"/>
      <c r="J23" s="491">
        <v>4492.2936352075876</v>
      </c>
      <c r="K23" s="493"/>
      <c r="L23" s="491">
        <v>3914.3157994855055</v>
      </c>
      <c r="M23" s="493"/>
      <c r="N23" s="493">
        <f>+J23/L23-1</f>
        <v>0.14765743627482775</v>
      </c>
      <c r="O23" s="493"/>
    </row>
    <row r="24" spans="1:15" s="3" customFormat="1" ht="15" customHeight="1" x14ac:dyDescent="0.2">
      <c r="A24" s="499" t="s">
        <v>38</v>
      </c>
      <c r="B24" s="63"/>
      <c r="C24" s="495">
        <v>-56.552082951114365</v>
      </c>
      <c r="D24" s="486"/>
      <c r="E24" s="495">
        <v>317.19865458934368</v>
      </c>
      <c r="F24" s="486"/>
      <c r="G24" s="486" t="s">
        <v>77</v>
      </c>
      <c r="H24" s="486"/>
      <c r="J24" s="495">
        <v>-303.8637180317117</v>
      </c>
      <c r="K24" s="486"/>
      <c r="L24" s="495">
        <v>1045.500706537691</v>
      </c>
      <c r="M24" s="486"/>
      <c r="N24" s="486">
        <f>J24/L24-1</f>
        <v>-1.2906394191143067</v>
      </c>
      <c r="O24" s="486"/>
    </row>
    <row r="25" spans="1:15" s="3" customFormat="1" ht="22.5" x14ac:dyDescent="0.2">
      <c r="A25" s="499" t="s">
        <v>177</v>
      </c>
      <c r="B25" s="63"/>
      <c r="C25" s="495">
        <v>-61.311389610227941</v>
      </c>
      <c r="D25" s="484"/>
      <c r="E25" s="495">
        <v>-3.6846681094486664</v>
      </c>
      <c r="F25" s="486"/>
      <c r="G25" s="486">
        <f>+C25/E25-1</f>
        <v>15.639596237448345</v>
      </c>
      <c r="H25" s="484"/>
      <c r="J25" s="495">
        <v>-215.5584404236545</v>
      </c>
      <c r="K25" s="484"/>
      <c r="L25" s="495">
        <v>-93.14448533819801</v>
      </c>
      <c r="M25" s="486"/>
      <c r="N25" s="486">
        <f>+J25/L25-1</f>
        <v>1.3142372802961342</v>
      </c>
      <c r="O25" s="484"/>
    </row>
    <row r="26" spans="1:15" s="48" customFormat="1" ht="15" customHeight="1" thickBot="1" x14ac:dyDescent="0.25">
      <c r="A26" s="500" t="s">
        <v>124</v>
      </c>
      <c r="B26" s="364"/>
      <c r="C26" s="345">
        <v>33.440839458907995</v>
      </c>
      <c r="D26" s="469"/>
      <c r="E26" s="345">
        <v>-89.770151313788801</v>
      </c>
      <c r="F26" s="278"/>
      <c r="G26" s="278" t="s">
        <v>77</v>
      </c>
      <c r="H26" s="278"/>
      <c r="J26" s="345">
        <v>-67.36138149229042</v>
      </c>
      <c r="K26" s="469"/>
      <c r="L26" s="345">
        <v>-169.38160625717799</v>
      </c>
      <c r="M26" s="278"/>
      <c r="N26" s="278">
        <v>-0.60230993801054589</v>
      </c>
      <c r="O26" s="278"/>
    </row>
    <row r="27" spans="1:15" s="3" customFormat="1" ht="15" customHeight="1" thickBot="1" x14ac:dyDescent="0.25">
      <c r="A27" s="277" t="s">
        <v>125</v>
      </c>
      <c r="B27" s="41"/>
      <c r="C27" s="466">
        <v>980.47594912932277</v>
      </c>
      <c r="D27" s="250"/>
      <c r="E27" s="466">
        <v>1285.247927711079</v>
      </c>
      <c r="F27" s="468"/>
      <c r="G27" s="464">
        <f>+C27/E27-1</f>
        <v>-0.23713088503050928</v>
      </c>
      <c r="H27" s="464"/>
      <c r="J27" s="466">
        <v>3905.5100952599309</v>
      </c>
      <c r="K27" s="250"/>
      <c r="L27" s="466">
        <v>4697.2904144278218</v>
      </c>
      <c r="M27" s="468"/>
      <c r="N27" s="464">
        <f>+J27/L27-1</f>
        <v>-0.16856107443046775</v>
      </c>
      <c r="O27" s="464"/>
    </row>
    <row r="28" spans="1:15" s="3" customFormat="1" ht="15" customHeight="1" x14ac:dyDescent="0.2">
      <c r="A28" s="501" t="s">
        <v>126</v>
      </c>
      <c r="B28" s="63"/>
      <c r="C28" s="491">
        <v>11185.016790836422</v>
      </c>
      <c r="D28" s="493"/>
      <c r="E28" s="491">
        <v>8470.1925512041689</v>
      </c>
      <c r="F28" s="493"/>
      <c r="G28" s="493">
        <f>+C28/E28-1</f>
        <v>0.32051505597075236</v>
      </c>
      <c r="H28" s="493"/>
      <c r="J28" s="491">
        <v>36316.45660550832</v>
      </c>
      <c r="K28" s="493"/>
      <c r="L28" s="491">
        <v>29007.217002031084</v>
      </c>
      <c r="M28" s="493"/>
      <c r="N28" s="493">
        <f>+J28/L28-1</f>
        <v>0.25198003665658253</v>
      </c>
      <c r="O28" s="493"/>
    </row>
    <row r="29" spans="1:15" s="3" customFormat="1" ht="15" customHeight="1" x14ac:dyDescent="0.2">
      <c r="A29" s="502" t="s">
        <v>127</v>
      </c>
      <c r="B29" s="63"/>
      <c r="C29" s="495">
        <v>3685.9011393226278</v>
      </c>
      <c r="D29" s="484"/>
      <c r="E29" s="495">
        <v>2801.6065378437747</v>
      </c>
      <c r="F29" s="486"/>
      <c r="G29" s="486">
        <f>+C29/E29-1</f>
        <v>0.31563839873083688</v>
      </c>
      <c r="H29" s="484"/>
      <c r="J29" s="495">
        <v>11767.682567930728</v>
      </c>
      <c r="K29" s="484"/>
      <c r="L29" s="495">
        <v>8781.3384098341976</v>
      </c>
      <c r="M29" s="486"/>
      <c r="N29" s="486">
        <f>+J29/L29-1</f>
        <v>0.3400784730892652</v>
      </c>
      <c r="O29" s="484"/>
    </row>
    <row r="30" spans="1:15" s="3" customFormat="1" ht="15" customHeight="1" thickBot="1" x14ac:dyDescent="0.25">
      <c r="A30" s="277" t="s">
        <v>128</v>
      </c>
      <c r="B30" s="42"/>
      <c r="C30" s="462">
        <v>0</v>
      </c>
      <c r="D30" s="278"/>
      <c r="E30" s="462">
        <v>0</v>
      </c>
      <c r="F30" s="278"/>
      <c r="G30" s="278" t="s">
        <v>77</v>
      </c>
      <c r="H30" s="278"/>
      <c r="J30" s="462">
        <v>0</v>
      </c>
      <c r="K30" s="278"/>
      <c r="L30" s="462">
        <v>0</v>
      </c>
      <c r="M30" s="278"/>
      <c r="N30" s="278" t="s">
        <v>77</v>
      </c>
      <c r="O30" s="278"/>
    </row>
    <row r="31" spans="1:15" s="3" customFormat="1" ht="14.25" customHeight="1" thickBot="1" x14ac:dyDescent="0.25">
      <c r="A31" s="471" t="s">
        <v>129</v>
      </c>
      <c r="B31" s="16"/>
      <c r="C31" s="462">
        <v>7499.1156515137936</v>
      </c>
      <c r="D31" s="478"/>
      <c r="E31" s="462">
        <v>5668.5860133603946</v>
      </c>
      <c r="F31" s="475"/>
      <c r="G31" s="475">
        <f>+C31/E31-1</f>
        <v>0.32292526457903081</v>
      </c>
      <c r="H31" s="474"/>
      <c r="J31" s="462">
        <v>24548.774037577597</v>
      </c>
      <c r="K31" s="478"/>
      <c r="L31" s="462">
        <v>20225.878592196892</v>
      </c>
      <c r="M31" s="475"/>
      <c r="N31" s="475">
        <f>+J31/L31-1</f>
        <v>0.21373091041140091</v>
      </c>
      <c r="O31" s="474"/>
    </row>
    <row r="32" spans="1:15" s="3" customFormat="1" ht="19.5" customHeight="1" thickBot="1" x14ac:dyDescent="0.25">
      <c r="A32" s="506" t="s">
        <v>130</v>
      </c>
      <c r="B32" s="42"/>
      <c r="C32" s="488">
        <v>7285.8728533430103</v>
      </c>
      <c r="D32" s="489">
        <f>+C32/$C$12</f>
        <v>9.6465889308951822E-2</v>
      </c>
      <c r="E32" s="488">
        <v>5391.9133613669646</v>
      </c>
      <c r="F32" s="464">
        <f>+E32/$E$12</f>
        <v>8.1598945172233067E-2</v>
      </c>
      <c r="G32" s="464">
        <f>+C32/E32-1</f>
        <v>0.35125925901299837</v>
      </c>
      <c r="H32" s="693">
        <v>0.32033139455563764</v>
      </c>
      <c r="J32" s="488">
        <v>23728.583933039827</v>
      </c>
      <c r="K32" s="489">
        <f>J32/$J$12</f>
        <v>8.4807573181355234E-2</v>
      </c>
      <c r="L32" s="488">
        <v>19535.516751996016</v>
      </c>
      <c r="M32" s="464">
        <f>+L32/$L$12</f>
        <v>7.9708210234729127E-2</v>
      </c>
      <c r="N32" s="464">
        <f>+J32/L32-1</f>
        <v>0.21463815031232225</v>
      </c>
      <c r="O32" s="693">
        <v>0.21678722281394736</v>
      </c>
    </row>
    <row r="33" spans="1:15" s="3" customFormat="1" ht="15" customHeight="1" thickBot="1" x14ac:dyDescent="0.25">
      <c r="A33" s="472" t="s">
        <v>131</v>
      </c>
      <c r="B33" s="365"/>
      <c r="C33" s="476">
        <v>213.24279817078391</v>
      </c>
      <c r="D33" s="458">
        <f>+C33/$C$12</f>
        <v>2.823361946926574E-3</v>
      </c>
      <c r="E33" s="476">
        <v>276.67265199343024</v>
      </c>
      <c r="F33" s="475">
        <f>+E33/$E$12</f>
        <v>4.1870473517669222E-3</v>
      </c>
      <c r="G33" s="475">
        <v>-0.22925957215371073</v>
      </c>
      <c r="H33" s="474"/>
      <c r="J33" s="476">
        <v>820.19010453777298</v>
      </c>
      <c r="K33" s="458">
        <f>J33/$J$12</f>
        <v>2.9314152293916339E-3</v>
      </c>
      <c r="L33" s="476">
        <v>690.36184020087842</v>
      </c>
      <c r="M33" s="475">
        <f>+L33/$L$12</f>
        <v>2.8167929927496661E-3</v>
      </c>
      <c r="N33" s="475">
        <f>+J33/L33-1</f>
        <v>0.18805828592599738</v>
      </c>
      <c r="O33" s="474"/>
    </row>
    <row r="34" spans="1:15" s="3" customFormat="1" ht="12.95" customHeight="1" x14ac:dyDescent="0.2">
      <c r="A34" s="279"/>
      <c r="B34" s="9"/>
      <c r="C34" s="17"/>
      <c r="D34" s="18"/>
      <c r="E34" s="17"/>
      <c r="F34" s="19"/>
      <c r="G34" s="280"/>
      <c r="H34" s="280"/>
      <c r="J34" s="17"/>
      <c r="K34" s="18"/>
      <c r="L34" s="17"/>
      <c r="M34" s="19"/>
      <c r="N34" s="280"/>
      <c r="O34" s="280"/>
    </row>
    <row r="35" spans="1:15" s="3" customFormat="1" ht="30.95" customHeight="1" x14ac:dyDescent="0.2">
      <c r="A35" s="596" t="s">
        <v>241</v>
      </c>
      <c r="C35" s="459">
        <f>C6</f>
        <v>2024</v>
      </c>
      <c r="D35" s="546" t="str">
        <f>D6</f>
        <v>% of Rev.</v>
      </c>
      <c r="E35" s="459">
        <f>E6</f>
        <v>2023</v>
      </c>
      <c r="F35" s="546" t="str">
        <f>D35</f>
        <v>% of Rev.</v>
      </c>
      <c r="G35" s="460" t="s">
        <v>160</v>
      </c>
      <c r="H35" s="460" t="s">
        <v>223</v>
      </c>
      <c r="J35" s="459">
        <f>J6</f>
        <v>2024</v>
      </c>
      <c r="K35" s="546" t="str">
        <f>K6</f>
        <v>% of Rev.</v>
      </c>
      <c r="L35" s="459">
        <f>L6</f>
        <v>2023</v>
      </c>
      <c r="M35" s="546" t="str">
        <f>K35</f>
        <v>% of Rev.</v>
      </c>
      <c r="N35" s="460" t="s">
        <v>160</v>
      </c>
      <c r="O35" s="460" t="s">
        <v>223</v>
      </c>
    </row>
    <row r="36" spans="1:15" s="3" customFormat="1" ht="15" customHeight="1" thickBot="1" x14ac:dyDescent="0.25">
      <c r="A36" s="507" t="s">
        <v>181</v>
      </c>
      <c r="B36" s="13"/>
      <c r="C36" s="542">
        <v>12092.25382481749</v>
      </c>
      <c r="D36" s="469">
        <f>+C36/C$12</f>
        <v>0.16010298867971148</v>
      </c>
      <c r="E36" s="542">
        <v>9673.9009827357459</v>
      </c>
      <c r="F36" s="469">
        <f>+E36/$E$12</f>
        <v>0.14640074181231671</v>
      </c>
      <c r="G36" s="469">
        <f>C36/E36-1</f>
        <v>0.24998734702759395</v>
      </c>
      <c r="H36" s="469">
        <v>0.2316412661420677</v>
      </c>
      <c r="J36" s="542">
        <v>40140.776028983353</v>
      </c>
      <c r="K36" s="469">
        <f>+J36/J$12</f>
        <v>0.14346586421848412</v>
      </c>
      <c r="L36" s="542">
        <v>34180.429159337509</v>
      </c>
      <c r="M36" s="469">
        <f>+L36/$L$12</f>
        <v>0.13946192813493771</v>
      </c>
      <c r="N36" s="692">
        <v>0.1743789360239083</v>
      </c>
      <c r="O36" s="469">
        <v>0.17579809706730987</v>
      </c>
    </row>
    <row r="37" spans="1:15" s="3" customFormat="1" ht="15" customHeight="1" x14ac:dyDescent="0.2">
      <c r="A37" s="516" t="s">
        <v>4</v>
      </c>
      <c r="B37" s="48"/>
      <c r="C37" s="543">
        <v>3011.5239276605648</v>
      </c>
      <c r="D37" s="517"/>
      <c r="E37" s="543">
        <v>2632.0796136432855</v>
      </c>
      <c r="F37" s="515"/>
      <c r="G37" s="519">
        <f>C37/E37-1</f>
        <v>0.14416141215882838</v>
      </c>
      <c r="H37" s="520"/>
      <c r="J37" s="543">
        <v>11142.072559790877</v>
      </c>
      <c r="K37" s="517"/>
      <c r="L37" s="543">
        <v>9694.7506812580814</v>
      </c>
      <c r="M37" s="515"/>
      <c r="N37" s="519">
        <v>0.14928923147356032</v>
      </c>
      <c r="O37" s="520"/>
    </row>
    <row r="38" spans="1:15" s="3" customFormat="1" ht="15" customHeight="1" thickBot="1" x14ac:dyDescent="0.25">
      <c r="A38" s="139" t="s">
        <v>132</v>
      </c>
      <c r="B38" s="9"/>
      <c r="C38" s="544">
        <v>999.91708135433919</v>
      </c>
      <c r="D38" s="469"/>
      <c r="E38" s="544">
        <v>842.80741776032448</v>
      </c>
      <c r="F38" s="518"/>
      <c r="G38" s="469">
        <f>C38/E38-1</f>
        <v>0.18641229334634679</v>
      </c>
      <c r="H38" s="462"/>
      <c r="J38" s="544">
        <v>4922.3748956812678</v>
      </c>
      <c r="K38" s="469"/>
      <c r="L38" s="544">
        <v>2542.4051104946593</v>
      </c>
      <c r="M38" s="518"/>
      <c r="N38" s="469">
        <v>0.9361095819712042</v>
      </c>
      <c r="O38" s="462"/>
    </row>
    <row r="39" spans="1:15" s="48" customFormat="1" ht="15" customHeight="1" thickBot="1" x14ac:dyDescent="0.25">
      <c r="A39" s="514" t="s">
        <v>242</v>
      </c>
      <c r="B39" s="9"/>
      <c r="C39" s="476">
        <v>16103.694833832396</v>
      </c>
      <c r="D39" s="469">
        <f>+C39/$C$12</f>
        <v>0.21321498118002916</v>
      </c>
      <c r="E39" s="476">
        <v>13148.788014139354</v>
      </c>
      <c r="F39" s="469">
        <f>+E39/$E$12</f>
        <v>0.1989882181591773</v>
      </c>
      <c r="G39" s="469">
        <f>C39/E39-1</f>
        <v>0.22472845531584551</v>
      </c>
      <c r="H39" s="545">
        <v>0.20652620511232156</v>
      </c>
      <c r="J39" s="476">
        <v>56205.223484455506</v>
      </c>
      <c r="K39" s="469">
        <f>+J39/$J$12</f>
        <v>0.20088129225424628</v>
      </c>
      <c r="L39" s="476">
        <v>46417.584951090248</v>
      </c>
      <c r="M39" s="469">
        <f>+L39/$L$12</f>
        <v>0.1893915920853167</v>
      </c>
      <c r="N39" s="469">
        <v>0.21086057242483425</v>
      </c>
      <c r="O39" s="545">
        <v>0.21129250888746598</v>
      </c>
    </row>
    <row r="40" spans="1:15" s="3" customFormat="1" ht="15" customHeight="1" thickBot="1" x14ac:dyDescent="0.25">
      <c r="A40" s="508" t="s">
        <v>233</v>
      </c>
      <c r="B40" s="513"/>
      <c r="C40" s="543">
        <v>13777.707467003254</v>
      </c>
      <c r="D40" s="510"/>
      <c r="E40" s="543">
        <v>9837.2819356555719</v>
      </c>
      <c r="F40" s="511"/>
      <c r="G40" s="594">
        <f>C40/E40-1</f>
        <v>0.40056039433671953</v>
      </c>
      <c r="H40" s="512"/>
      <c r="J40" s="683">
        <v>29416.083033069517</v>
      </c>
      <c r="K40" s="684"/>
      <c r="L40" s="683">
        <v>21396.008617311578</v>
      </c>
      <c r="M40" s="685"/>
      <c r="N40" s="686">
        <f>J40/L40-1</f>
        <v>0.37483974507604523</v>
      </c>
      <c r="O40" s="687"/>
    </row>
    <row r="41" spans="1:15" s="3" customFormat="1" ht="12.6" customHeight="1" x14ac:dyDescent="0.2">
      <c r="A41" s="509"/>
      <c r="B41" s="48"/>
      <c r="C41" s="509"/>
      <c r="D41" s="509"/>
      <c r="E41" s="509"/>
      <c r="F41" s="509"/>
      <c r="G41" s="48"/>
      <c r="H41" s="509"/>
      <c r="J41" s="48"/>
      <c r="K41" s="48"/>
      <c r="L41" s="48"/>
      <c r="M41" s="48"/>
      <c r="N41" s="48"/>
      <c r="O41" s="48"/>
    </row>
    <row r="42" spans="1:15" s="3" customFormat="1" ht="11.25" x14ac:dyDescent="0.2">
      <c r="A42" s="15"/>
      <c r="B42" s="16"/>
      <c r="C42" s="137"/>
      <c r="D42" s="93"/>
      <c r="E42" s="137"/>
      <c r="F42" s="93"/>
      <c r="G42" s="138"/>
      <c r="H42" s="49"/>
    </row>
    <row r="43" spans="1:15" s="1" customFormat="1" ht="18" customHeight="1" x14ac:dyDescent="0.2">
      <c r="A43" s="730" t="s">
        <v>46</v>
      </c>
      <c r="B43" s="730"/>
      <c r="C43" s="730"/>
      <c r="D43" s="730"/>
      <c r="E43" s="730"/>
      <c r="F43" s="730"/>
      <c r="G43" s="730"/>
      <c r="H43" s="730"/>
    </row>
    <row r="44" spans="1:15" s="3" customFormat="1" ht="12.75" customHeight="1" x14ac:dyDescent="0.2">
      <c r="A44" s="153" t="s">
        <v>47</v>
      </c>
    </row>
    <row r="45" spans="1:15" s="3" customFormat="1" ht="21.75" customHeight="1" x14ac:dyDescent="0.2">
      <c r="A45" s="730" t="s">
        <v>45</v>
      </c>
      <c r="B45" s="730"/>
      <c r="C45" s="730"/>
      <c r="D45" s="730"/>
      <c r="E45" s="730"/>
      <c r="F45" s="730"/>
      <c r="G45" s="730"/>
      <c r="H45" s="730"/>
    </row>
    <row r="46" spans="1:15" s="3" customFormat="1" ht="14.25" customHeight="1" x14ac:dyDescent="0.2">
      <c r="A46" s="729" t="s">
        <v>26</v>
      </c>
      <c r="B46" s="729"/>
      <c r="C46" s="729"/>
      <c r="D46" s="729"/>
      <c r="E46" s="729"/>
      <c r="F46" s="729"/>
      <c r="G46" s="729"/>
      <c r="H46" s="729"/>
      <c r="J46" s="50"/>
      <c r="K46" s="50"/>
      <c r="L46" s="50"/>
      <c r="M46" s="50"/>
      <c r="N46" s="50"/>
      <c r="O46" s="50"/>
    </row>
    <row r="47" spans="1:15" s="3" customFormat="1" ht="11.1" customHeight="1" x14ac:dyDescent="0.2">
      <c r="A47" s="729" t="s">
        <v>27</v>
      </c>
      <c r="B47" s="729"/>
      <c r="C47" s="729"/>
      <c r="D47" s="729"/>
      <c r="E47" s="729"/>
      <c r="F47" s="729"/>
      <c r="G47" s="729"/>
      <c r="H47" s="729"/>
    </row>
    <row r="48" spans="1:15" s="3" customFormat="1" ht="11.1" customHeight="1" x14ac:dyDescent="0.2">
      <c r="A48" s="731" t="s">
        <v>28</v>
      </c>
      <c r="B48" s="731"/>
      <c r="C48" s="731"/>
      <c r="D48" s="731"/>
      <c r="E48" s="731"/>
      <c r="F48" s="731"/>
      <c r="G48" s="731"/>
      <c r="H48" s="731"/>
    </row>
    <row r="49" spans="1:15" s="3" customFormat="1" ht="11.1" customHeight="1" x14ac:dyDescent="0.2">
      <c r="A49" s="728" t="s">
        <v>29</v>
      </c>
      <c r="B49" s="728"/>
      <c r="C49" s="728"/>
      <c r="D49" s="728"/>
      <c r="E49" s="728"/>
      <c r="F49" s="728"/>
      <c r="G49" s="728"/>
      <c r="H49" s="728"/>
      <c r="O49" s="678"/>
    </row>
    <row r="50" spans="1:15" s="3" customFormat="1" ht="11.1" customHeight="1" x14ac:dyDescent="0.2">
      <c r="A50" s="728" t="s">
        <v>30</v>
      </c>
      <c r="B50" s="728"/>
      <c r="C50" s="728"/>
      <c r="D50" s="728"/>
      <c r="E50" s="728"/>
      <c r="F50" s="728"/>
      <c r="G50" s="728"/>
      <c r="H50" s="728"/>
      <c r="J50" s="679"/>
      <c r="K50" s="679"/>
      <c r="L50" s="679"/>
      <c r="N50" s="679"/>
      <c r="O50" s="678"/>
    </row>
    <row r="51" spans="1:15" s="3" customFormat="1" ht="11.1" customHeight="1" x14ac:dyDescent="0.2">
      <c r="A51" s="728" t="s">
        <v>31</v>
      </c>
      <c r="B51" s="728"/>
      <c r="C51" s="728"/>
      <c r="D51" s="728"/>
      <c r="E51" s="728"/>
      <c r="F51" s="728"/>
      <c r="G51" s="728"/>
      <c r="H51" s="728"/>
      <c r="J51" s="679"/>
      <c r="K51" s="679"/>
      <c r="L51" s="679"/>
      <c r="N51" s="679"/>
      <c r="O51" s="678"/>
    </row>
    <row r="52" spans="1:15" s="51" customFormat="1" ht="15.75" customHeight="1" x14ac:dyDescent="0.2">
      <c r="A52" s="728" t="s">
        <v>32</v>
      </c>
      <c r="B52" s="728"/>
      <c r="C52" s="728"/>
      <c r="D52" s="728"/>
      <c r="E52" s="728"/>
      <c r="F52" s="728"/>
      <c r="G52" s="728"/>
      <c r="H52" s="728"/>
      <c r="J52" s="679"/>
      <c r="K52" s="679"/>
      <c r="L52" s="679"/>
      <c r="M52" s="679"/>
      <c r="N52" s="679"/>
      <c r="O52" s="680"/>
    </row>
    <row r="53" spans="1:15" s="51" customFormat="1" ht="15.75" customHeight="1" x14ac:dyDescent="0.2">
      <c r="A53" s="729" t="s">
        <v>16</v>
      </c>
      <c r="B53" s="729"/>
      <c r="C53" s="729"/>
      <c r="D53" s="729"/>
      <c r="E53" s="729"/>
      <c r="F53" s="729"/>
      <c r="G53" s="729"/>
      <c r="H53" s="729"/>
      <c r="J53" s="679"/>
      <c r="K53" s="679"/>
      <c r="L53" s="679"/>
      <c r="M53" s="679"/>
      <c r="N53" s="679"/>
      <c r="O53" s="680"/>
    </row>
    <row r="54" spans="1:15" s="51" customFormat="1" ht="15.75" customHeight="1" x14ac:dyDescent="0.2">
      <c r="B54" s="52"/>
      <c r="C54" s="53"/>
      <c r="D54" s="53"/>
      <c r="E54" s="53"/>
      <c r="F54" s="53"/>
      <c r="G54" s="53"/>
      <c r="H54" s="53"/>
      <c r="J54" s="52"/>
      <c r="K54" s="52"/>
      <c r="L54" s="52"/>
      <c r="M54" s="52"/>
      <c r="N54" s="52"/>
      <c r="O54" s="681"/>
    </row>
    <row r="55" spans="1:15" s="51" customFormat="1" ht="15.75" customHeight="1" x14ac:dyDescent="0.2">
      <c r="A55" s="54"/>
      <c r="B55" s="52"/>
      <c r="C55" s="53"/>
      <c r="D55" s="53"/>
      <c r="E55" s="53"/>
      <c r="F55" s="53"/>
      <c r="G55" s="53"/>
      <c r="H55" s="53"/>
      <c r="J55" s="52"/>
      <c r="K55" s="52"/>
      <c r="L55" s="52"/>
      <c r="M55" s="52"/>
      <c r="N55" s="52"/>
      <c r="O55" s="681"/>
    </row>
    <row r="56" spans="1:15" ht="18" x14ac:dyDescent="0.2">
      <c r="A56" s="54"/>
      <c r="B56" s="52"/>
      <c r="C56" s="53"/>
      <c r="D56" s="53"/>
      <c r="E56" s="53"/>
      <c r="F56" s="53"/>
      <c r="G56" s="53"/>
      <c r="H56" s="53"/>
      <c r="J56" s="52"/>
      <c r="K56" s="52"/>
      <c r="L56" s="52"/>
      <c r="M56" s="52"/>
      <c r="N56" s="52"/>
      <c r="O56" s="681"/>
    </row>
    <row r="57" spans="1:15" ht="16.5" x14ac:dyDescent="0.2">
      <c r="A57" s="55"/>
      <c r="B57" s="52"/>
      <c r="C57" s="53"/>
      <c r="D57" s="53"/>
      <c r="E57" s="53"/>
      <c r="F57" s="53"/>
      <c r="G57" s="53"/>
      <c r="H57" s="53"/>
      <c r="J57" s="52"/>
      <c r="K57" s="52"/>
      <c r="L57" s="52"/>
      <c r="M57" s="52"/>
      <c r="N57" s="52"/>
      <c r="O57" s="681"/>
    </row>
  </sheetData>
  <mergeCells count="15">
    <mergeCell ref="J5:O5"/>
    <mergeCell ref="A3:O3"/>
    <mergeCell ref="A1:O1"/>
    <mergeCell ref="A2:O2"/>
    <mergeCell ref="A43:H43"/>
    <mergeCell ref="C5:H5"/>
    <mergeCell ref="A51:H51"/>
    <mergeCell ref="A52:H52"/>
    <mergeCell ref="A53:H53"/>
    <mergeCell ref="A45:H45"/>
    <mergeCell ref="A46:H46"/>
    <mergeCell ref="A47:H47"/>
    <mergeCell ref="A48:H48"/>
    <mergeCell ref="A49:H49"/>
    <mergeCell ref="A50:H50"/>
  </mergeCells>
  <printOptions horizontalCentered="1"/>
  <pageMargins left="0.43307086614173229" right="0.31496062992125984" top="0.78740157480314965" bottom="0.23622047244094491" header="0" footer="0"/>
  <pageSetup scale="44" orientation="portrait" horizontalDpi="300" verticalDpi="300" r:id="rId1"/>
  <headerFooter alignWithMargins="0"/>
  <ignoredErrors>
    <ignoredError sqref="D40 N24" formula="1"/>
  </ignoredErrors>
  <drawing r:id="rId2"/>
  <legacyDrawing r:id="rId3"/>
  <oleObjects>
    <mc:AlternateContent xmlns:mc="http://schemas.openxmlformats.org/markup-compatibility/2006">
      <mc:Choice Requires="x14">
        <oleObject progId="Word.Picture.8" shapeId="40961" r:id="rId4">
          <objectPr defaultSize="0" autoPict="0" r:id="rId5">
            <anchor moveWithCells="1" sizeWithCells="1">
              <from>
                <xdr:col>4</xdr:col>
                <xdr:colOff>0</xdr:colOff>
                <xdr:row>41</xdr:row>
                <xdr:rowOff>0</xdr:rowOff>
              </from>
              <to>
                <xdr:col>4</xdr:col>
                <xdr:colOff>0</xdr:colOff>
                <xdr:row>41</xdr:row>
                <xdr:rowOff>0</xdr:rowOff>
              </to>
            </anchor>
          </objectPr>
        </oleObject>
      </mc:Choice>
      <mc:Fallback>
        <oleObject progId="Word.Picture.8" shapeId="4096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29"/>
  <sheetViews>
    <sheetView showGridLines="0" topLeftCell="D1" zoomScale="117" zoomScaleNormal="103" zoomScaleSheetLayoutView="110" workbookViewId="0">
      <selection activeCell="H8" sqref="H8"/>
    </sheetView>
  </sheetViews>
  <sheetFormatPr baseColWidth="10" defaultColWidth="9.85546875" defaultRowHeight="11.25" x14ac:dyDescent="0.2"/>
  <cols>
    <col min="1" max="1" width="51.140625" style="1" customWidth="1"/>
    <col min="2" max="2" width="1.7109375" style="27" customWidth="1"/>
    <col min="3" max="7" width="8.7109375" style="27" customWidth="1"/>
    <col min="8" max="8" width="11.85546875" style="27" customWidth="1"/>
    <col min="9" max="9" width="2.7109375" style="265" customWidth="1"/>
    <col min="10" max="14" width="8.7109375" style="265" customWidth="1"/>
    <col min="15" max="15" width="11.7109375" style="265" customWidth="1"/>
    <col min="16" max="16384" width="9.85546875" style="265"/>
  </cols>
  <sheetData>
    <row r="1" spans="1:15" s="42" customFormat="1" ht="15" customHeight="1" x14ac:dyDescent="0.2">
      <c r="A1" s="734" t="s">
        <v>105</v>
      </c>
      <c r="B1" s="734"/>
      <c r="C1" s="734"/>
      <c r="D1" s="734"/>
      <c r="E1" s="734"/>
      <c r="F1" s="734"/>
      <c r="G1" s="734"/>
      <c r="H1" s="734"/>
      <c r="I1" s="734"/>
      <c r="J1" s="734"/>
      <c r="K1" s="734"/>
      <c r="L1" s="734"/>
      <c r="M1" s="734"/>
      <c r="N1" s="734"/>
      <c r="O1" s="734"/>
    </row>
    <row r="2" spans="1:15" s="42" customFormat="1" ht="15" customHeight="1" thickBot="1" x14ac:dyDescent="0.25">
      <c r="A2" s="736" t="s">
        <v>108</v>
      </c>
      <c r="B2" s="736"/>
      <c r="C2" s="736"/>
      <c r="D2" s="736"/>
      <c r="E2" s="736"/>
      <c r="F2" s="736"/>
      <c r="G2" s="736"/>
      <c r="H2" s="736"/>
      <c r="I2" s="736"/>
      <c r="J2" s="736"/>
      <c r="K2" s="736"/>
      <c r="L2" s="736"/>
      <c r="M2" s="736"/>
      <c r="N2" s="736"/>
      <c r="O2" s="736"/>
    </row>
    <row r="3" spans="1:15" s="42" customFormat="1" ht="11.1" customHeight="1" x14ac:dyDescent="0.2">
      <c r="A3" s="733" t="s">
        <v>116</v>
      </c>
      <c r="B3" s="733"/>
      <c r="C3" s="733"/>
      <c r="D3" s="733"/>
      <c r="E3" s="733"/>
      <c r="F3" s="733"/>
      <c r="G3" s="733"/>
      <c r="H3" s="733"/>
      <c r="I3" s="733"/>
      <c r="J3" s="733"/>
      <c r="K3" s="733"/>
      <c r="L3" s="733"/>
      <c r="M3" s="733"/>
      <c r="N3" s="733"/>
      <c r="O3" s="733"/>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32" t="s">
        <v>260</v>
      </c>
      <c r="D5" s="732"/>
      <c r="E5" s="732"/>
      <c r="F5" s="732"/>
      <c r="G5" s="732"/>
      <c r="H5" s="732"/>
      <c r="J5" s="732" t="s">
        <v>262</v>
      </c>
      <c r="K5" s="732"/>
      <c r="L5" s="732"/>
      <c r="M5" s="732"/>
      <c r="N5" s="732"/>
      <c r="O5" s="732"/>
    </row>
    <row r="6" spans="1:15" s="249" customFormat="1" ht="30.75" customHeight="1" x14ac:dyDescent="0.2">
      <c r="A6" s="97"/>
      <c r="B6" s="69"/>
      <c r="C6" s="521">
        <v>2024</v>
      </c>
      <c r="D6" s="522" t="s">
        <v>107</v>
      </c>
      <c r="E6" s="521">
        <v>2023</v>
      </c>
      <c r="F6" s="522" t="s">
        <v>107</v>
      </c>
      <c r="G6" s="521" t="s">
        <v>160</v>
      </c>
      <c r="H6" s="521" t="s">
        <v>224</v>
      </c>
      <c r="J6" s="521">
        <v>2024</v>
      </c>
      <c r="K6" s="522" t="s">
        <v>107</v>
      </c>
      <c r="L6" s="521">
        <v>2023</v>
      </c>
      <c r="M6" s="522" t="s">
        <v>107</v>
      </c>
      <c r="N6" s="521" t="s">
        <v>160</v>
      </c>
      <c r="O6" s="521" t="s">
        <v>224</v>
      </c>
    </row>
    <row r="7" spans="1:15" s="42" customFormat="1" ht="15.75" customHeight="1" x14ac:dyDescent="0.2">
      <c r="A7" s="524" t="s">
        <v>141</v>
      </c>
      <c r="B7" s="63"/>
      <c r="C7" s="479">
        <v>3091.7313551975822</v>
      </c>
      <c r="D7" s="479"/>
      <c r="E7" s="479">
        <v>2981.7094625540512</v>
      </c>
      <c r="F7" s="479"/>
      <c r="G7" s="482">
        <v>3.6898931309454097E-2</v>
      </c>
      <c r="H7" s="482">
        <v>3.6898930265712337E-2</v>
      </c>
      <c r="J7" s="479">
        <v>12926.581535843045</v>
      </c>
      <c r="K7" s="479"/>
      <c r="L7" s="479">
        <v>12344.873084568153</v>
      </c>
      <c r="M7" s="479"/>
      <c r="N7" s="482">
        <v>4.7121460649284685E-2</v>
      </c>
      <c r="O7" s="482">
        <v>4.7121458278429618E-2</v>
      </c>
    </row>
    <row r="8" spans="1:15" s="42" customFormat="1" ht="15.75" customHeight="1" x14ac:dyDescent="0.2">
      <c r="A8" s="525" t="s">
        <v>142</v>
      </c>
      <c r="B8" s="63"/>
      <c r="C8" s="484">
        <v>589.60642281693902</v>
      </c>
      <c r="D8" s="484"/>
      <c r="E8" s="484">
        <v>580.90232586009608</v>
      </c>
      <c r="F8" s="484"/>
      <c r="G8" s="486">
        <v>1.4983752981115206E-2</v>
      </c>
      <c r="H8" s="486">
        <v>1.4983752740381551E-2</v>
      </c>
      <c r="J8" s="484">
        <v>2494.0695074885634</v>
      </c>
      <c r="K8" s="484"/>
      <c r="L8" s="484">
        <v>2394.7813959450923</v>
      </c>
      <c r="M8" s="484"/>
      <c r="N8" s="486">
        <v>4.1460198292666117E-2</v>
      </c>
      <c r="O8" s="486">
        <v>4.1460198469359666E-2</v>
      </c>
    </row>
    <row r="9" spans="1:15" s="42" customFormat="1" ht="15.75" customHeight="1" thickBot="1" x14ac:dyDescent="0.25">
      <c r="A9" s="526" t="s">
        <v>76</v>
      </c>
      <c r="B9" s="63"/>
      <c r="C9" s="461">
        <v>69.657912578399419</v>
      </c>
      <c r="D9" s="461"/>
      <c r="E9" s="461">
        <v>64.275523082175127</v>
      </c>
      <c r="F9" s="527"/>
      <c r="G9" s="469">
        <f>+C9/E9-1</f>
        <v>8.3739334012778111E-2</v>
      </c>
      <c r="H9" s="527"/>
      <c r="J9" s="461">
        <v>66.482948043763272</v>
      </c>
      <c r="K9" s="461"/>
      <c r="L9" s="461">
        <v>62.066564462342868</v>
      </c>
      <c r="M9" s="527"/>
      <c r="N9" s="469">
        <f>+J9/L9-1</f>
        <v>7.1155599148715831E-2</v>
      </c>
      <c r="O9" s="527"/>
    </row>
    <row r="10" spans="1:15" s="42" customFormat="1" ht="15.75" customHeight="1" x14ac:dyDescent="0.2">
      <c r="A10" s="281" t="s">
        <v>118</v>
      </c>
      <c r="B10" s="63"/>
      <c r="C10" s="491">
        <v>41517.17722557755</v>
      </c>
      <c r="D10" s="492"/>
      <c r="E10" s="466">
        <v>37602.760243892641</v>
      </c>
      <c r="F10" s="597"/>
      <c r="G10" s="492"/>
      <c r="H10" s="597"/>
      <c r="J10" s="491">
        <v>166972.44996486368</v>
      </c>
      <c r="K10" s="492"/>
      <c r="L10" s="491">
        <v>149320.05666812221</v>
      </c>
      <c r="M10" s="597"/>
      <c r="N10" s="492"/>
      <c r="O10" s="597"/>
    </row>
    <row r="11" spans="1:15" s="42" customFormat="1" ht="15.75" customHeight="1" thickBot="1" x14ac:dyDescent="0.25">
      <c r="A11" s="526" t="s">
        <v>119</v>
      </c>
      <c r="B11" s="63"/>
      <c r="C11" s="345">
        <v>22.748582458540398</v>
      </c>
      <c r="D11" s="527"/>
      <c r="E11" s="598">
        <v>19.144485487789598</v>
      </c>
      <c r="F11" s="481"/>
      <c r="G11" s="527"/>
      <c r="H11" s="481"/>
      <c r="J11" s="345">
        <v>23.850816629929302</v>
      </c>
      <c r="K11" s="527"/>
      <c r="L11" s="345">
        <v>42.205012057630299</v>
      </c>
      <c r="M11" s="481"/>
      <c r="N11" s="527"/>
      <c r="O11" s="481"/>
    </row>
    <row r="12" spans="1:15" s="42" customFormat="1" ht="15.75" customHeight="1" thickBot="1" x14ac:dyDescent="0.25">
      <c r="A12" s="528" t="s">
        <v>143</v>
      </c>
      <c r="B12" s="364"/>
      <c r="C12" s="470">
        <v>41539.925808036081</v>
      </c>
      <c r="D12" s="361">
        <f t="shared" ref="D12:D20" si="0">+C12/$C$12</f>
        <v>1</v>
      </c>
      <c r="E12" s="363">
        <v>37621.904729380432</v>
      </c>
      <c r="F12" s="361">
        <f t="shared" ref="F12:F20" si="1">+E12/$E$12</f>
        <v>1</v>
      </c>
      <c r="G12" s="361">
        <f>C12/E12-1</f>
        <v>0.10414201797698763</v>
      </c>
      <c r="H12" s="361">
        <v>7.2006600175781976E-2</v>
      </c>
      <c r="J12" s="470">
        <v>166996.3007814936</v>
      </c>
      <c r="K12" s="361">
        <f>J12/$J$12</f>
        <v>1</v>
      </c>
      <c r="L12" s="470">
        <v>149362.2616801798</v>
      </c>
      <c r="M12" s="361">
        <f t="shared" ref="M12:M20" si="2">L12/$L$12</f>
        <v>1</v>
      </c>
      <c r="N12" s="361">
        <f>J12/L12-1</f>
        <v>0.11806221265631667</v>
      </c>
      <c r="O12" s="361">
        <v>0.10767670146590191</v>
      </c>
    </row>
    <row r="13" spans="1:15" s="42" customFormat="1" ht="15.75" customHeight="1" thickBot="1" x14ac:dyDescent="0.25">
      <c r="A13" s="281" t="s">
        <v>120</v>
      </c>
      <c r="B13" s="364"/>
      <c r="C13" s="473">
        <v>21284.436364777182</v>
      </c>
      <c r="D13" s="278">
        <f t="shared" si="0"/>
        <v>0.51238503561938509</v>
      </c>
      <c r="E13" s="345">
        <v>19200.176427056915</v>
      </c>
      <c r="F13" s="278">
        <f t="shared" si="1"/>
        <v>0.51034567667869135</v>
      </c>
      <c r="G13" s="278"/>
      <c r="H13" s="278"/>
      <c r="J13" s="473">
        <v>86214.442212358161</v>
      </c>
      <c r="K13" s="278">
        <f t="shared" ref="K13:K20" si="3">J13/$J$12</f>
        <v>0.51626558078771756</v>
      </c>
      <c r="L13" s="473">
        <v>77697.571031899322</v>
      </c>
      <c r="M13" s="278">
        <f t="shared" si="2"/>
        <v>0.52019546408763107</v>
      </c>
      <c r="N13" s="278"/>
      <c r="O13" s="278"/>
    </row>
    <row r="14" spans="1:15" s="42" customFormat="1" ht="15.75" customHeight="1" thickBot="1" x14ac:dyDescent="0.25">
      <c r="A14" s="528" t="s">
        <v>2</v>
      </c>
      <c r="B14" s="63"/>
      <c r="C14" s="345">
        <v>20255.489443258899</v>
      </c>
      <c r="D14" s="489">
        <f t="shared" si="0"/>
        <v>0.48761496438061491</v>
      </c>
      <c r="E14" s="477">
        <v>18421.72830232351</v>
      </c>
      <c r="F14" s="489">
        <f t="shared" si="1"/>
        <v>0.48965432332130848</v>
      </c>
      <c r="G14" s="489">
        <f>C14/E14-1</f>
        <v>9.9543382186572549E-2</v>
      </c>
      <c r="H14" s="489">
        <v>6.6724718221751633E-2</v>
      </c>
      <c r="J14" s="345">
        <v>80781.858569135424</v>
      </c>
      <c r="K14" s="489">
        <f t="shared" si="3"/>
        <v>0.48373441921228238</v>
      </c>
      <c r="L14" s="345">
        <v>71664.690648280492</v>
      </c>
      <c r="M14" s="489">
        <f t="shared" si="2"/>
        <v>0.47980453591236905</v>
      </c>
      <c r="N14" s="489">
        <f>J14/L14-1</f>
        <v>0.12721980431898627</v>
      </c>
      <c r="O14" s="489">
        <v>0.11627072356144796</v>
      </c>
    </row>
    <row r="15" spans="1:15" s="42" customFormat="1" ht="15.75" customHeight="1" x14ac:dyDescent="0.2">
      <c r="A15" s="523" t="s">
        <v>121</v>
      </c>
      <c r="B15" s="44"/>
      <c r="C15" s="491">
        <v>13484.621281705156</v>
      </c>
      <c r="D15" s="482">
        <f t="shared" si="0"/>
        <v>0.32461832849726702</v>
      </c>
      <c r="E15" s="530">
        <v>12663.060095972525</v>
      </c>
      <c r="F15" s="482">
        <f t="shared" si="1"/>
        <v>0.33658742658192531</v>
      </c>
      <c r="G15" s="482"/>
      <c r="H15" s="482"/>
      <c r="J15" s="491">
        <v>53810.044115540055</v>
      </c>
      <c r="K15" s="482">
        <f t="shared" si="3"/>
        <v>0.3222229705911141</v>
      </c>
      <c r="L15" s="491">
        <v>48343.40312190367</v>
      </c>
      <c r="M15" s="482">
        <f t="shared" si="2"/>
        <v>0.32366544653306345</v>
      </c>
      <c r="N15" s="482"/>
      <c r="O15" s="482"/>
    </row>
    <row r="16" spans="1:15" s="42" customFormat="1" ht="15.75" customHeight="1" x14ac:dyDescent="0.2">
      <c r="A16" s="529" t="s">
        <v>122</v>
      </c>
      <c r="C16" s="530">
        <v>-175.89745537723297</v>
      </c>
      <c r="D16" s="482">
        <f t="shared" si="0"/>
        <v>-4.2344191029634638E-3</v>
      </c>
      <c r="E16" s="530">
        <v>149.66831848082649</v>
      </c>
      <c r="F16" s="482">
        <v>-2.417133759022402E-4</v>
      </c>
      <c r="G16" s="482"/>
      <c r="H16" s="482"/>
      <c r="J16" s="530">
        <v>456.79542305500729</v>
      </c>
      <c r="K16" s="482">
        <f t="shared" si="3"/>
        <v>2.7353625255010978E-3</v>
      </c>
      <c r="L16" s="530">
        <v>281.40801609709507</v>
      </c>
      <c r="M16" s="482">
        <v>1.8840637047908173E-3</v>
      </c>
      <c r="N16" s="482"/>
      <c r="O16" s="482"/>
    </row>
    <row r="17" spans="1:15" s="42" customFormat="1" ht="15.75" customHeight="1" thickBot="1" x14ac:dyDescent="0.25">
      <c r="A17" s="281" t="s">
        <v>140</v>
      </c>
      <c r="B17" s="63"/>
      <c r="C17" s="462">
        <v>-0.59220852999999996</v>
      </c>
      <c r="D17" s="469">
        <v>-1.4256369468176436E-5</v>
      </c>
      <c r="E17" s="345">
        <v>-9.0937176000110007</v>
      </c>
      <c r="F17" s="278">
        <v>-2.417133759022402E-4</v>
      </c>
      <c r="G17" s="278"/>
      <c r="H17" s="278"/>
      <c r="J17" s="462">
        <v>-115.25051497</v>
      </c>
      <c r="K17" s="469">
        <v>-6.9013813138771014E-4</v>
      </c>
      <c r="L17" s="462">
        <v>-130.00070457220571</v>
      </c>
      <c r="M17" s="278">
        <v>-8.7037182692485063E-4</v>
      </c>
      <c r="N17" s="278"/>
      <c r="O17" s="278"/>
    </row>
    <row r="18" spans="1:15" s="42" customFormat="1" ht="15" customHeight="1" thickBot="1" x14ac:dyDescent="0.25">
      <c r="A18" s="531" t="s">
        <v>176</v>
      </c>
      <c r="B18" s="63"/>
      <c r="C18" s="345">
        <v>6947.3578254609747</v>
      </c>
      <c r="D18" s="278">
        <f t="shared" si="0"/>
        <v>0.1672453113557795</v>
      </c>
      <c r="E18" s="477">
        <v>5618.0936054701697</v>
      </c>
      <c r="F18" s="489">
        <f t="shared" si="1"/>
        <v>0.1493303873337061</v>
      </c>
      <c r="G18" s="489">
        <v>0.23660414249711681</v>
      </c>
      <c r="H18" s="489">
        <v>0.18973617336562576</v>
      </c>
      <c r="I18" s="3"/>
      <c r="J18" s="345">
        <v>26630.269545510379</v>
      </c>
      <c r="K18" s="278">
        <f t="shared" si="3"/>
        <v>0.159466224227055</v>
      </c>
      <c r="L18" s="345">
        <v>23169.880214851928</v>
      </c>
      <c r="M18" s="489">
        <f t="shared" si="2"/>
        <v>0.15512539750143958</v>
      </c>
      <c r="N18" s="489">
        <v>0.14934860683657458</v>
      </c>
      <c r="O18" s="489">
        <v>0.13718704743381838</v>
      </c>
    </row>
    <row r="19" spans="1:15" s="42" customFormat="1" ht="14.25" customHeight="1" thickBot="1" x14ac:dyDescent="0.25">
      <c r="A19" s="532" t="s">
        <v>185</v>
      </c>
      <c r="B19" s="63"/>
      <c r="C19" s="477">
        <v>2584.0792429218345</v>
      </c>
      <c r="D19" s="489">
        <f t="shared" si="0"/>
        <v>6.2207122248204232E-2</v>
      </c>
      <c r="E19" s="345">
        <v>2086.3707088314268</v>
      </c>
      <c r="F19" s="278">
        <f t="shared" si="1"/>
        <v>5.5456275375714764E-2</v>
      </c>
      <c r="G19" s="489"/>
      <c r="H19" s="278"/>
      <c r="I19" s="3"/>
      <c r="J19" s="477">
        <v>9937.9393401865691</v>
      </c>
      <c r="K19" s="489">
        <f t="shared" si="3"/>
        <v>5.9509937008663867E-2</v>
      </c>
      <c r="L19" s="477">
        <v>7652.1837943973969</v>
      </c>
      <c r="M19" s="278">
        <f t="shared" si="2"/>
        <v>5.1232377632192974E-2</v>
      </c>
      <c r="N19" s="489"/>
      <c r="O19" s="278"/>
    </row>
    <row r="20" spans="1:15" s="42" customFormat="1" ht="15.75" thickBot="1" x14ac:dyDescent="0.25">
      <c r="A20" s="533" t="s">
        <v>243</v>
      </c>
      <c r="B20" s="63"/>
      <c r="C20" s="534">
        <v>9531.4370683828092</v>
      </c>
      <c r="D20" s="535">
        <f t="shared" si="0"/>
        <v>0.22945243360398374</v>
      </c>
      <c r="E20" s="534">
        <v>7704.4643143015965</v>
      </c>
      <c r="F20" s="535">
        <f t="shared" si="1"/>
        <v>0.20478666270942086</v>
      </c>
      <c r="G20" s="535">
        <v>0.23713170436649977</v>
      </c>
      <c r="H20" s="535">
        <v>0.19243520583828877</v>
      </c>
      <c r="I20" s="3"/>
      <c r="J20" s="534">
        <v>36568.208885696949</v>
      </c>
      <c r="K20" s="535">
        <f t="shared" si="3"/>
        <v>0.21897616123571889</v>
      </c>
      <c r="L20" s="534">
        <v>30822.064009249323</v>
      </c>
      <c r="M20" s="535">
        <f t="shared" si="2"/>
        <v>0.20635777513363254</v>
      </c>
      <c r="N20" s="535">
        <v>0.18642959390141023</v>
      </c>
      <c r="O20" s="535">
        <v>0.17383671189147054</v>
      </c>
    </row>
    <row r="21" spans="1:15" s="42" customFormat="1" ht="6" customHeight="1" x14ac:dyDescent="0.2">
      <c r="A21" s="257"/>
      <c r="B21" s="509"/>
      <c r="C21" s="509"/>
      <c r="D21" s="48"/>
      <c r="E21" s="509"/>
      <c r="F21" s="509"/>
      <c r="G21" s="509"/>
      <c r="H21" s="509"/>
      <c r="I21" s="48"/>
    </row>
    <row r="22" spans="1:15" s="42" customFormat="1" ht="11.1" customHeight="1" x14ac:dyDescent="0.2">
      <c r="A22" s="108"/>
      <c r="B22" s="66"/>
      <c r="C22" s="66"/>
      <c r="D22" s="66"/>
      <c r="E22" s="66"/>
      <c r="F22" s="66"/>
      <c r="G22" s="66"/>
      <c r="H22" s="66"/>
    </row>
    <row r="23" spans="1:15" s="42" customFormat="1" ht="13.5" customHeight="1" x14ac:dyDescent="0.2">
      <c r="A23" s="258" t="s">
        <v>86</v>
      </c>
      <c r="B23" s="258"/>
      <c r="C23" s="258"/>
      <c r="D23" s="258"/>
      <c r="E23" s="258"/>
      <c r="F23" s="258"/>
      <c r="G23" s="258"/>
      <c r="H23" s="258"/>
    </row>
    <row r="24" spans="1:15" s="42" customFormat="1" ht="13.5" customHeight="1" x14ac:dyDescent="0.2">
      <c r="A24" s="260" t="s">
        <v>87</v>
      </c>
      <c r="B24" s="261"/>
      <c r="C24" s="261"/>
      <c r="D24" s="261"/>
      <c r="E24" s="261"/>
      <c r="F24" s="261"/>
      <c r="G24" s="261"/>
      <c r="H24" s="261"/>
    </row>
    <row r="25" spans="1:15" s="42" customFormat="1" ht="13.5" customHeight="1" x14ac:dyDescent="0.2">
      <c r="A25" s="260" t="s">
        <v>88</v>
      </c>
      <c r="B25" s="261"/>
      <c r="C25" s="261"/>
      <c r="D25" s="261"/>
      <c r="E25" s="261"/>
      <c r="F25" s="261"/>
      <c r="G25" s="261"/>
      <c r="H25" s="261"/>
    </row>
    <row r="26" spans="1:15" s="42" customFormat="1" ht="13.5" customHeight="1" x14ac:dyDescent="0.2">
      <c r="A26" s="262" t="s">
        <v>89</v>
      </c>
      <c r="B26" s="261"/>
      <c r="C26" s="261"/>
      <c r="D26" s="261"/>
      <c r="E26" s="261"/>
      <c r="F26" s="261"/>
      <c r="G26" s="261"/>
      <c r="H26" s="261"/>
    </row>
    <row r="27" spans="1:15" s="42" customFormat="1" ht="13.5" customHeight="1" x14ac:dyDescent="0.2">
      <c r="A27" s="262" t="s">
        <v>90</v>
      </c>
      <c r="B27" s="259"/>
      <c r="C27" s="259"/>
      <c r="D27" s="259"/>
      <c r="E27" s="259"/>
      <c r="F27" s="259"/>
      <c r="G27" s="259"/>
      <c r="H27" s="259"/>
    </row>
    <row r="28" spans="1:15" ht="16.149999999999999" customHeight="1" x14ac:dyDescent="0.2">
      <c r="A28" s="263" t="s">
        <v>91</v>
      </c>
      <c r="B28" s="264"/>
      <c r="C28" s="264"/>
      <c r="D28" s="264"/>
      <c r="E28" s="264"/>
      <c r="F28" s="264"/>
      <c r="G28" s="264"/>
      <c r="H28" s="264"/>
    </row>
    <row r="29" spans="1:15" ht="22.9" customHeight="1" x14ac:dyDescent="0.2">
      <c r="A29" s="737" t="s">
        <v>92</v>
      </c>
      <c r="B29" s="737"/>
      <c r="C29" s="737"/>
      <c r="D29" s="737"/>
      <c r="E29" s="737"/>
      <c r="F29" s="737"/>
      <c r="G29" s="737"/>
      <c r="H29" s="737"/>
    </row>
  </sheetData>
  <mergeCells count="6">
    <mergeCell ref="J5:O5"/>
    <mergeCell ref="A1:O1"/>
    <mergeCell ref="A2:O2"/>
    <mergeCell ref="A3:O3"/>
    <mergeCell ref="A29:H29"/>
    <mergeCell ref="C5:H5"/>
  </mergeCells>
  <printOptions horizontalCentered="1"/>
  <pageMargins left="0.43307086614173229" right="0.31496062992125984" top="0.78740157480314965" bottom="0.23622047244094491" header="0" footer="0"/>
  <pageSetup scale="44"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31"/>
  <sheetViews>
    <sheetView showGridLines="0" zoomScale="120" workbookViewId="0">
      <selection activeCell="L17" sqref="L17"/>
    </sheetView>
  </sheetViews>
  <sheetFormatPr baseColWidth="10" defaultColWidth="9.85546875" defaultRowHeight="11.25" x14ac:dyDescent="0.2"/>
  <cols>
    <col min="1" max="1" width="51" style="1" customWidth="1"/>
    <col min="2" max="2" width="1.7109375" style="27" customWidth="1"/>
    <col min="3" max="7" width="8.7109375" style="27" customWidth="1"/>
    <col min="8" max="8" width="11.7109375" style="27" customWidth="1"/>
    <col min="9" max="9" width="2.7109375" style="265" customWidth="1"/>
    <col min="10" max="14" width="8.7109375" style="265" customWidth="1"/>
    <col min="15" max="15" width="11.7109375" style="265" customWidth="1"/>
    <col min="16" max="16384" width="9.85546875" style="265"/>
  </cols>
  <sheetData>
    <row r="1" spans="1:15" s="42" customFormat="1" ht="15" x14ac:dyDescent="0.2">
      <c r="A1" s="734" t="s">
        <v>106</v>
      </c>
      <c r="B1" s="734"/>
      <c r="C1" s="734"/>
      <c r="D1" s="734"/>
      <c r="E1" s="734"/>
      <c r="F1" s="734"/>
      <c r="G1" s="734"/>
      <c r="H1" s="734"/>
      <c r="I1" s="734"/>
      <c r="J1" s="734"/>
      <c r="K1" s="734"/>
      <c r="L1" s="734"/>
      <c r="M1" s="734"/>
      <c r="N1" s="734"/>
      <c r="O1" s="734"/>
    </row>
    <row r="2" spans="1:15" s="42" customFormat="1" ht="15" customHeight="1" x14ac:dyDescent="0.2">
      <c r="A2" s="738" t="s">
        <v>108</v>
      </c>
      <c r="B2" s="738"/>
      <c r="C2" s="738"/>
      <c r="D2" s="738"/>
      <c r="E2" s="738"/>
      <c r="F2" s="738"/>
      <c r="G2" s="738"/>
      <c r="H2" s="738"/>
      <c r="I2" s="738"/>
      <c r="J2" s="738"/>
      <c r="K2" s="738"/>
      <c r="L2" s="738"/>
      <c r="M2" s="738"/>
      <c r="N2" s="738"/>
      <c r="O2" s="738"/>
    </row>
    <row r="3" spans="1:15" s="42" customFormat="1" ht="11.1" customHeight="1" x14ac:dyDescent="0.2">
      <c r="A3" s="733" t="s">
        <v>116</v>
      </c>
      <c r="B3" s="733"/>
      <c r="C3" s="733"/>
      <c r="D3" s="733"/>
      <c r="E3" s="733"/>
      <c r="F3" s="733"/>
      <c r="G3" s="733"/>
      <c r="H3" s="733"/>
      <c r="I3" s="733"/>
      <c r="J3" s="733"/>
      <c r="K3" s="733"/>
      <c r="L3" s="733"/>
      <c r="M3" s="733"/>
      <c r="N3" s="733"/>
      <c r="O3" s="733"/>
    </row>
    <row r="4" spans="1:15" s="42" customFormat="1" ht="11.1" customHeight="1" x14ac:dyDescent="0.2">
      <c r="A4" s="2"/>
      <c r="B4" s="34"/>
      <c r="C4" s="34"/>
      <c r="D4" s="34"/>
      <c r="E4" s="34"/>
      <c r="F4" s="34"/>
      <c r="G4" s="34"/>
      <c r="H4" s="34"/>
      <c r="J4" s="34"/>
      <c r="K4" s="34"/>
      <c r="L4" s="34"/>
      <c r="M4" s="34"/>
      <c r="N4" s="34"/>
      <c r="O4" s="34"/>
    </row>
    <row r="5" spans="1:15" s="42" customFormat="1" ht="15" customHeight="1" x14ac:dyDescent="0.3">
      <c r="A5" s="2"/>
      <c r="B5" s="34"/>
      <c r="C5" s="732" t="str">
        <f>+'Division MX - CAM'!C5:H5</f>
        <v>For the Fourth Quarter of:</v>
      </c>
      <c r="D5" s="732"/>
      <c r="E5" s="732"/>
      <c r="F5" s="732"/>
      <c r="G5" s="732"/>
      <c r="H5" s="732"/>
      <c r="J5" s="732" t="str">
        <f>+'Division MX - CAM'!J5:O5</f>
        <v>For the Full Year:</v>
      </c>
      <c r="K5" s="732"/>
      <c r="L5" s="732"/>
      <c r="M5" s="732"/>
      <c r="N5" s="732"/>
      <c r="O5" s="732"/>
    </row>
    <row r="6" spans="1:15" s="249" customFormat="1" ht="30.75" customHeight="1" x14ac:dyDescent="0.2">
      <c r="A6" s="97"/>
      <c r="B6" s="69"/>
      <c r="C6" s="521">
        <f>+'Division MX - CAM'!C6</f>
        <v>2024</v>
      </c>
      <c r="D6" s="522" t="s">
        <v>107</v>
      </c>
      <c r="E6" s="521">
        <f>+'Division MX - CAM'!E6</f>
        <v>2023</v>
      </c>
      <c r="F6" s="522" t="s">
        <v>107</v>
      </c>
      <c r="G6" s="521" t="s">
        <v>160</v>
      </c>
      <c r="H6" s="521" t="s">
        <v>224</v>
      </c>
      <c r="J6" s="521">
        <f>+'Division MX - CAM'!J6</f>
        <v>2024</v>
      </c>
      <c r="K6" s="522" t="s">
        <v>107</v>
      </c>
      <c r="L6" s="521">
        <f>+'Division MX - CAM'!L6</f>
        <v>2023</v>
      </c>
      <c r="M6" s="522" t="s">
        <v>107</v>
      </c>
      <c r="N6" s="521" t="s">
        <v>160</v>
      </c>
      <c r="O6" s="521" t="s">
        <v>224</v>
      </c>
    </row>
    <row r="7" spans="1:15" s="42" customFormat="1" ht="15.75" customHeight="1" x14ac:dyDescent="0.2">
      <c r="A7" s="524" t="s">
        <v>141</v>
      </c>
      <c r="B7" s="63"/>
      <c r="C7" s="479">
        <v>3353.527048443988</v>
      </c>
      <c r="D7" s="479"/>
      <c r="E7" s="479">
        <v>3212.8587221151647</v>
      </c>
      <c r="F7" s="479"/>
      <c r="G7" s="482">
        <v>4.3782916864833377E-2</v>
      </c>
      <c r="H7" s="482">
        <v>4.3782916864833377E-2</v>
      </c>
      <c r="J7" s="479">
        <v>12002.634258370079</v>
      </c>
      <c r="K7" s="479"/>
      <c r="L7" s="479">
        <v>11398.328998362242</v>
      </c>
      <c r="M7" s="479"/>
      <c r="N7" s="482">
        <v>5.3017004518352229E-2</v>
      </c>
      <c r="O7" s="482">
        <v>5.3017004555490299E-2</v>
      </c>
    </row>
    <row r="8" spans="1:15" s="42" customFormat="1" ht="15.75" customHeight="1" x14ac:dyDescent="0.2">
      <c r="A8" s="525" t="s">
        <v>142</v>
      </c>
      <c r="B8" s="63"/>
      <c r="C8" s="484">
        <v>489.48135252992591</v>
      </c>
      <c r="D8" s="484"/>
      <c r="E8" s="484">
        <v>475.34724098427171</v>
      </c>
      <c r="F8" s="484"/>
      <c r="G8" s="486">
        <v>2.9734287541855808E-2</v>
      </c>
      <c r="H8" s="486">
        <v>2.9734287176244267E-2</v>
      </c>
      <c r="J8" s="484">
        <v>1730.5724668068997</v>
      </c>
      <c r="K8" s="484"/>
      <c r="L8" s="484">
        <v>1653.0597035219034</v>
      </c>
      <c r="M8" s="484"/>
      <c r="N8" s="486">
        <v>4.6890480192489425E-2</v>
      </c>
      <c r="O8" s="486">
        <v>4.6890480085603814E-2</v>
      </c>
    </row>
    <row r="9" spans="1:15" s="42" customFormat="1" ht="15.75" customHeight="1" thickBot="1" x14ac:dyDescent="0.25">
      <c r="A9" s="526" t="s">
        <v>76</v>
      </c>
      <c r="B9" s="63"/>
      <c r="C9" s="461">
        <v>64.798612324824546</v>
      </c>
      <c r="D9" s="461"/>
      <c r="E9" s="461">
        <v>55.318618183685054</v>
      </c>
      <c r="F9" s="527"/>
      <c r="G9" s="469">
        <f>+C9/E9-1</f>
        <v>0.17137076905394211</v>
      </c>
      <c r="H9" s="527"/>
      <c r="J9" s="461">
        <v>60.982556053278849</v>
      </c>
      <c r="K9" s="461"/>
      <c r="L9" s="461">
        <v>53.425993151616773</v>
      </c>
      <c r="M9" s="527"/>
      <c r="N9" s="469">
        <f>+J9/L9-1</f>
        <v>0.14143982087927554</v>
      </c>
      <c r="O9" s="527"/>
    </row>
    <row r="10" spans="1:15" s="42" customFormat="1" ht="15.75" customHeight="1" x14ac:dyDescent="0.2">
      <c r="A10" s="281" t="s">
        <v>118</v>
      </c>
      <c r="B10" s="63"/>
      <c r="C10" s="491">
        <v>33785.281109456977</v>
      </c>
      <c r="D10" s="492"/>
      <c r="E10" s="491">
        <v>28227.049366309904</v>
      </c>
      <c r="F10" s="492"/>
      <c r="G10" s="492"/>
      <c r="H10" s="492"/>
      <c r="J10" s="491">
        <v>112057.96834401861</v>
      </c>
      <c r="K10" s="492"/>
      <c r="L10" s="491">
        <v>94943.806164194495</v>
      </c>
      <c r="M10" s="492"/>
      <c r="N10" s="492"/>
      <c r="O10" s="492"/>
    </row>
    <row r="11" spans="1:15" s="42" customFormat="1" ht="15.75" customHeight="1" thickBot="1" x14ac:dyDescent="0.25">
      <c r="A11" s="526" t="s">
        <v>119</v>
      </c>
      <c r="B11" s="63"/>
      <c r="C11" s="345">
        <v>202.76370027117156</v>
      </c>
      <c r="D11" s="527"/>
      <c r="E11" s="345">
        <v>229.26970960653057</v>
      </c>
      <c r="F11" s="527"/>
      <c r="G11" s="527"/>
      <c r="H11" s="527"/>
      <c r="J11" s="345">
        <v>738.9503113635127</v>
      </c>
      <c r="K11" s="527"/>
      <c r="L11" s="345">
        <v>781.81826505849949</v>
      </c>
      <c r="M11" s="527"/>
      <c r="N11" s="527"/>
      <c r="O11" s="527"/>
    </row>
    <row r="12" spans="1:15" s="42" customFormat="1" ht="15.75" customHeight="1" thickBot="1" x14ac:dyDescent="0.25">
      <c r="A12" s="528" t="s">
        <v>143</v>
      </c>
      <c r="B12" s="364"/>
      <c r="C12" s="477">
        <v>33988.044809728155</v>
      </c>
      <c r="D12" s="489">
        <f t="shared" ref="D12:D20" si="0">+C12/$C$12</f>
        <v>1</v>
      </c>
      <c r="E12" s="477">
        <v>28456.319075916435</v>
      </c>
      <c r="F12" s="489">
        <f>+E12/$E$12</f>
        <v>1</v>
      </c>
      <c r="G12" s="489">
        <v>0.19439357982506644</v>
      </c>
      <c r="H12" s="489">
        <v>0.20954240598743756</v>
      </c>
      <c r="J12" s="477">
        <v>112796.91865538212</v>
      </c>
      <c r="K12" s="489">
        <f t="shared" ref="K12:K20" si="1">J12/$J$12</f>
        <v>1</v>
      </c>
      <c r="L12" s="477">
        <v>95725.624429253003</v>
      </c>
      <c r="M12" s="489">
        <f t="shared" ref="M12:M20" si="2">L12/$L$12</f>
        <v>1</v>
      </c>
      <c r="N12" s="489">
        <v>0.17833567895653513</v>
      </c>
      <c r="O12" s="489">
        <v>0.20057978907127305</v>
      </c>
    </row>
    <row r="13" spans="1:15" s="42" customFormat="1" ht="15.75" customHeight="1" thickBot="1" x14ac:dyDescent="0.25">
      <c r="A13" s="281" t="s">
        <v>120</v>
      </c>
      <c r="B13" s="364"/>
      <c r="C13" s="462">
        <v>18548.957529637592</v>
      </c>
      <c r="D13" s="278">
        <f t="shared" si="0"/>
        <v>0.54574947260068507</v>
      </c>
      <c r="E13" s="462">
        <v>16402.755898376476</v>
      </c>
      <c r="F13" s="278">
        <f t="shared" ref="F13:F20" si="3">+E13/$E$12</f>
        <v>0.57641875095007256</v>
      </c>
      <c r="G13" s="278"/>
      <c r="H13" s="278"/>
      <c r="J13" s="462">
        <v>64842.982630596736</v>
      </c>
      <c r="K13" s="278">
        <f t="shared" si="1"/>
        <v>0.5748648403127522</v>
      </c>
      <c r="L13" s="462">
        <v>56530.659608576825</v>
      </c>
      <c r="M13" s="278">
        <f t="shared" si="2"/>
        <v>0.59054887283975233</v>
      </c>
      <c r="N13" s="278"/>
      <c r="O13" s="278"/>
    </row>
    <row r="14" spans="1:15" s="42" customFormat="1" ht="15.75" customHeight="1" thickBot="1" x14ac:dyDescent="0.25">
      <c r="A14" s="528" t="s">
        <v>2</v>
      </c>
      <c r="B14" s="63"/>
      <c r="C14" s="345">
        <v>15439.087280090558</v>
      </c>
      <c r="D14" s="464">
        <f t="shared" si="0"/>
        <v>0.45425052739931476</v>
      </c>
      <c r="E14" s="345">
        <v>12053.563177539963</v>
      </c>
      <c r="F14" s="464">
        <f t="shared" si="3"/>
        <v>0.42358124904992756</v>
      </c>
      <c r="G14" s="464">
        <v>0.28087330299633062</v>
      </c>
      <c r="H14" s="464">
        <v>0.29512436895650107</v>
      </c>
      <c r="J14" s="345">
        <v>47953.936024785384</v>
      </c>
      <c r="K14" s="464">
        <f t="shared" si="1"/>
        <v>0.42513515968724785</v>
      </c>
      <c r="L14" s="345">
        <v>39194.964820676163</v>
      </c>
      <c r="M14" s="464">
        <f t="shared" si="2"/>
        <v>0.40945112716024745</v>
      </c>
      <c r="N14" s="464">
        <v>0.22347184757488758</v>
      </c>
      <c r="O14" s="464">
        <v>0.24434844365989572</v>
      </c>
    </row>
    <row r="15" spans="1:15" s="42" customFormat="1" ht="15.75" customHeight="1" x14ac:dyDescent="0.2">
      <c r="A15" s="523" t="s">
        <v>121</v>
      </c>
      <c r="B15" s="44"/>
      <c r="C15" s="491">
        <v>10398.186355482667</v>
      </c>
      <c r="D15" s="493">
        <f t="shared" si="0"/>
        <v>0.3059365848695853</v>
      </c>
      <c r="E15" s="491">
        <v>7750.157864249305</v>
      </c>
      <c r="F15" s="493">
        <f t="shared" si="3"/>
        <v>0.27235278897362841</v>
      </c>
      <c r="G15" s="493"/>
      <c r="H15" s="493"/>
      <c r="J15" s="491">
        <v>34290.766514763418</v>
      </c>
      <c r="K15" s="493">
        <f t="shared" si="1"/>
        <v>0.30400446150066202</v>
      </c>
      <c r="L15" s="491">
        <v>27754.769075006403</v>
      </c>
      <c r="M15" s="493">
        <f t="shared" si="2"/>
        <v>0.28994085168406342</v>
      </c>
      <c r="N15" s="493"/>
      <c r="O15" s="493"/>
    </row>
    <row r="16" spans="1:15" s="42" customFormat="1" ht="15.75" customHeight="1" x14ac:dyDescent="0.2">
      <c r="A16" s="529" t="s">
        <v>122</v>
      </c>
      <c r="C16" s="530">
        <v>-77.26424674373213</v>
      </c>
      <c r="D16" s="482">
        <f t="shared" si="0"/>
        <v>-2.2732771824996931E-3</v>
      </c>
      <c r="E16" s="530">
        <v>283.75311837201201</v>
      </c>
      <c r="F16" s="482">
        <f t="shared" si="3"/>
        <v>9.9715327767800465E-3</v>
      </c>
      <c r="G16" s="482"/>
      <c r="H16" s="482"/>
      <c r="J16" s="530">
        <v>231.0191557163858</v>
      </c>
      <c r="K16" s="482">
        <f t="shared" si="1"/>
        <v>2.0480981082665654E-3</v>
      </c>
      <c r="L16" s="530">
        <v>531.39648952398898</v>
      </c>
      <c r="M16" s="482">
        <f t="shared" si="2"/>
        <v>5.5512459980527262E-3</v>
      </c>
      <c r="N16" s="482"/>
      <c r="O16" s="482"/>
    </row>
    <row r="17" spans="1:15" s="42" customFormat="1" ht="15.75" customHeight="1" thickBot="1" x14ac:dyDescent="0.25">
      <c r="A17" s="281" t="s">
        <v>140</v>
      </c>
      <c r="B17" s="63"/>
      <c r="C17" s="462">
        <v>-26.730828004895699</v>
      </c>
      <c r="D17" s="469">
        <v>-7.8647736739610057E-4</v>
      </c>
      <c r="E17" s="462">
        <v>-36.155182346930104</v>
      </c>
      <c r="F17" s="278">
        <v>-1.2705502159458663E-3</v>
      </c>
      <c r="G17" s="278"/>
      <c r="H17" s="278"/>
      <c r="J17" s="462">
        <v>-78.356129167394386</v>
      </c>
      <c r="K17" s="469">
        <v>-6.9466551126975854E-4</v>
      </c>
      <c r="L17" s="462">
        <v>-101.74968833980539</v>
      </c>
      <c r="M17" s="278">
        <v>-1.0629305261414569E-3</v>
      </c>
      <c r="N17" s="278"/>
      <c r="O17" s="278"/>
    </row>
    <row r="18" spans="1:15" s="42" customFormat="1" ht="15.75" customHeight="1" thickBot="1" x14ac:dyDescent="0.25">
      <c r="A18" s="531" t="s">
        <v>175</v>
      </c>
      <c r="B18" s="63"/>
      <c r="C18" s="345">
        <v>5144.8959993565177</v>
      </c>
      <c r="D18" s="278">
        <f t="shared" si="0"/>
        <v>0.15137369707962522</v>
      </c>
      <c r="E18" s="345">
        <v>4055.8073772655744</v>
      </c>
      <c r="F18" s="489">
        <f t="shared" si="3"/>
        <v>0.14252747751546488</v>
      </c>
      <c r="G18" s="489">
        <v>0.26852572639315198</v>
      </c>
      <c r="H18" s="489">
        <v>0.29314573608666783</v>
      </c>
      <c r="J18" s="345">
        <v>13510.506483472978</v>
      </c>
      <c r="K18" s="278">
        <f t="shared" si="1"/>
        <v>0.11977726558958907</v>
      </c>
      <c r="L18" s="345">
        <v>11010.548944485579</v>
      </c>
      <c r="M18" s="489">
        <f t="shared" si="2"/>
        <v>0.11502196000427281</v>
      </c>
      <c r="N18" s="489">
        <v>0.2270511262964281</v>
      </c>
      <c r="O18" s="489">
        <v>0.26013147475545773</v>
      </c>
    </row>
    <row r="19" spans="1:15" s="251" customFormat="1" ht="14.25" customHeight="1" thickBot="1" x14ac:dyDescent="0.25">
      <c r="A19" s="532" t="s">
        <v>185</v>
      </c>
      <c r="B19" s="63"/>
      <c r="C19" s="477">
        <v>1427.3617660930699</v>
      </c>
      <c r="D19" s="489">
        <f t="shared" si="0"/>
        <v>4.1995995182533309E-2</v>
      </c>
      <c r="E19" s="477">
        <v>1388.5163225721828</v>
      </c>
      <c r="F19" s="278">
        <f t="shared" si="3"/>
        <v>4.8794656781429337E-2</v>
      </c>
      <c r="G19" s="489"/>
      <c r="H19" s="278"/>
      <c r="J19" s="477">
        <v>6126.5081152855773</v>
      </c>
      <c r="K19" s="489">
        <f t="shared" si="1"/>
        <v>5.4314498909348093E-2</v>
      </c>
      <c r="L19" s="477">
        <v>4584.9719973553456</v>
      </c>
      <c r="M19" s="278">
        <f t="shared" si="2"/>
        <v>4.7897018428371976E-2</v>
      </c>
      <c r="N19" s="489"/>
      <c r="O19" s="278"/>
    </row>
    <row r="20" spans="1:15" s="42" customFormat="1" ht="15.75" thickBot="1" x14ac:dyDescent="0.25">
      <c r="A20" s="533" t="s">
        <v>244</v>
      </c>
      <c r="B20" s="663"/>
      <c r="C20" s="534">
        <v>6572.2577654495881</v>
      </c>
      <c r="D20" s="535">
        <f t="shared" si="0"/>
        <v>0.19336969226215853</v>
      </c>
      <c r="E20" s="534">
        <v>5444.3236998377579</v>
      </c>
      <c r="F20" s="535">
        <f t="shared" si="3"/>
        <v>0.19132213429689424</v>
      </c>
      <c r="G20" s="535">
        <v>0.20717615773754283</v>
      </c>
      <c r="H20" s="535">
        <v>0.22756374008671987</v>
      </c>
      <c r="J20" s="534">
        <v>19637.014598758557</v>
      </c>
      <c r="K20" s="535">
        <f t="shared" si="1"/>
        <v>0.17409176449893718</v>
      </c>
      <c r="L20" s="534">
        <v>15595.520941840925</v>
      </c>
      <c r="M20" s="535">
        <f t="shared" si="2"/>
        <v>0.1629189784326448</v>
      </c>
      <c r="N20" s="535">
        <v>0.25914451155490337</v>
      </c>
      <c r="O20" s="535">
        <v>0.28781574189405501</v>
      </c>
    </row>
    <row r="21" spans="1:15" s="42" customFormat="1" ht="11.1" customHeight="1" x14ac:dyDescent="0.2">
      <c r="A21" s="252"/>
      <c r="B21" s="41"/>
      <c r="C21" s="253"/>
      <c r="D21" s="254"/>
      <c r="E21" s="253"/>
      <c r="F21" s="255"/>
      <c r="G21" s="256"/>
      <c r="H21" s="256"/>
    </row>
    <row r="22" spans="1:15" s="42" customFormat="1" ht="6" customHeight="1" x14ac:dyDescent="0.2">
      <c r="A22" s="257"/>
      <c r="B22" s="48"/>
      <c r="C22" s="48"/>
      <c r="D22" s="48"/>
      <c r="E22" s="48"/>
      <c r="F22" s="48"/>
      <c r="G22" s="48"/>
      <c r="H22" s="48"/>
      <c r="I22" s="48"/>
    </row>
    <row r="23" spans="1:15" s="42" customFormat="1" ht="11.1" customHeight="1" x14ac:dyDescent="0.2">
      <c r="A23" s="108"/>
      <c r="B23" s="66"/>
      <c r="C23" s="66"/>
      <c r="D23" s="66"/>
      <c r="E23" s="66"/>
      <c r="F23" s="66"/>
      <c r="G23" s="66"/>
      <c r="H23" s="66"/>
    </row>
    <row r="24" spans="1:15" s="42" customFormat="1" ht="16.5" customHeight="1" x14ac:dyDescent="0.25">
      <c r="A24" s="266" t="s">
        <v>86</v>
      </c>
      <c r="B24" s="267"/>
      <c r="C24" s="267"/>
      <c r="D24" s="155"/>
      <c r="E24" s="267"/>
      <c r="F24" s="267"/>
      <c r="G24" s="155"/>
      <c r="H24" s="267"/>
    </row>
    <row r="25" spans="1:15" s="42" customFormat="1" ht="16.5" customHeight="1" x14ac:dyDescent="0.25">
      <c r="A25" s="266" t="s">
        <v>93</v>
      </c>
      <c r="B25" s="267"/>
      <c r="C25" s="267"/>
      <c r="D25" s="155"/>
      <c r="E25" s="267"/>
      <c r="F25" s="267"/>
      <c r="G25" s="155"/>
      <c r="H25" s="267"/>
    </row>
    <row r="26" spans="1:15" s="42" customFormat="1" ht="33.75" customHeight="1" x14ac:dyDescent="0.2">
      <c r="A26" s="740" t="s">
        <v>94</v>
      </c>
      <c r="B26" s="740"/>
      <c r="C26" s="740"/>
      <c r="D26" s="740"/>
      <c r="E26" s="740"/>
      <c r="F26" s="740"/>
      <c r="G26" s="740"/>
      <c r="H26" s="740"/>
    </row>
    <row r="27" spans="1:15" s="42" customFormat="1" ht="56.25" customHeight="1" x14ac:dyDescent="0.2">
      <c r="A27" s="740" t="s">
        <v>95</v>
      </c>
      <c r="B27" s="740"/>
      <c r="C27" s="740"/>
      <c r="D27" s="740"/>
      <c r="E27" s="740"/>
      <c r="F27" s="740"/>
      <c r="G27" s="740"/>
      <c r="H27" s="740"/>
    </row>
    <row r="28" spans="1:15" s="42" customFormat="1" ht="16.5" customHeight="1" x14ac:dyDescent="0.25">
      <c r="A28" s="268" t="s">
        <v>96</v>
      </c>
      <c r="B28" s="267"/>
      <c r="C28" s="267"/>
      <c r="D28" s="155"/>
      <c r="E28" s="267"/>
      <c r="F28" s="267"/>
      <c r="G28" s="155"/>
      <c r="H28" s="267"/>
    </row>
    <row r="29" spans="1:15" ht="16.5" customHeight="1" x14ac:dyDescent="0.25">
      <c r="A29" s="268" t="s">
        <v>97</v>
      </c>
      <c r="B29" s="267"/>
      <c r="C29" s="267"/>
      <c r="D29" s="155"/>
      <c r="E29" s="267"/>
      <c r="F29" s="267"/>
      <c r="G29" s="155"/>
      <c r="H29" s="267"/>
    </row>
    <row r="30" spans="1:15" ht="16.5" customHeight="1" x14ac:dyDescent="0.25">
      <c r="A30" s="269" t="s">
        <v>98</v>
      </c>
      <c r="B30" s="267"/>
      <c r="C30" s="267"/>
      <c r="D30" s="155"/>
      <c r="E30" s="267"/>
      <c r="F30" s="267"/>
      <c r="G30" s="155"/>
      <c r="H30" s="267"/>
    </row>
    <row r="31" spans="1:15" ht="31.5" customHeight="1" x14ac:dyDescent="0.2">
      <c r="A31" s="739" t="s">
        <v>99</v>
      </c>
      <c r="B31" s="739"/>
      <c r="C31" s="739"/>
      <c r="D31" s="739"/>
      <c r="E31" s="739"/>
      <c r="F31" s="739"/>
      <c r="G31" s="739"/>
      <c r="H31" s="739"/>
    </row>
  </sheetData>
  <mergeCells count="8">
    <mergeCell ref="J5:O5"/>
    <mergeCell ref="A1:O1"/>
    <mergeCell ref="A2:O2"/>
    <mergeCell ref="A3:O3"/>
    <mergeCell ref="A31:H31"/>
    <mergeCell ref="C5:H5"/>
    <mergeCell ref="A26:H26"/>
    <mergeCell ref="A27:H2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R50"/>
  <sheetViews>
    <sheetView showGridLines="0" zoomScale="136" workbookViewId="0">
      <selection activeCell="M30" sqref="M30"/>
    </sheetView>
  </sheetViews>
  <sheetFormatPr baseColWidth="10" defaultColWidth="9.85546875" defaultRowHeight="11.1" customHeight="1" x14ac:dyDescent="0.2"/>
  <cols>
    <col min="1" max="1" width="25.7109375" style="178" customWidth="1"/>
    <col min="2" max="2" width="1.7109375" style="177" customWidth="1"/>
    <col min="3" max="4" width="10.7109375" style="175" customWidth="1"/>
    <col min="5" max="5" width="7.7109375" style="175" customWidth="1"/>
    <col min="6" max="6" width="1.7109375" style="175" customWidth="1"/>
    <col min="7" max="8" width="10.7109375" style="175" customWidth="1"/>
    <col min="9" max="9" width="7.7109375" style="175" customWidth="1"/>
    <col min="10" max="10" width="1.7109375" style="175" hidden="1" customWidth="1"/>
    <col min="11" max="11" width="13.42578125" style="177" customWidth="1"/>
    <col min="12" max="12" width="10.28515625" style="177" customWidth="1"/>
    <col min="13" max="14" width="11.28515625" style="177" customWidth="1"/>
    <col min="15" max="15" width="19" style="177" customWidth="1"/>
    <col min="16" max="16" width="13.5703125" style="166" customWidth="1"/>
    <col min="17" max="16384" width="9.85546875" style="166"/>
  </cols>
  <sheetData>
    <row r="1" spans="1:18" ht="11.1" customHeight="1" x14ac:dyDescent="0.2">
      <c r="A1" s="743" t="s">
        <v>101</v>
      </c>
      <c r="B1" s="743"/>
      <c r="C1" s="743"/>
      <c r="D1" s="743"/>
      <c r="E1" s="743"/>
      <c r="F1" s="743"/>
      <c r="G1" s="743"/>
      <c r="H1" s="743"/>
      <c r="I1" s="743"/>
      <c r="J1" s="743"/>
      <c r="K1" s="164"/>
      <c r="L1" s="164"/>
      <c r="M1" s="164"/>
      <c r="N1" s="165"/>
      <c r="O1" s="166"/>
      <c r="P1" s="167"/>
      <c r="Q1" s="167"/>
      <c r="R1" s="167"/>
    </row>
    <row r="2" spans="1:18" ht="11.1" customHeight="1" x14ac:dyDescent="0.2">
      <c r="A2" s="743" t="s">
        <v>109</v>
      </c>
      <c r="B2" s="743"/>
      <c r="C2" s="743"/>
      <c r="D2" s="743"/>
      <c r="E2" s="743"/>
      <c r="F2" s="743"/>
      <c r="G2" s="743"/>
      <c r="H2" s="743"/>
      <c r="I2" s="743"/>
      <c r="J2" s="743"/>
      <c r="K2" s="168"/>
      <c r="L2" s="168"/>
      <c r="M2" s="168"/>
      <c r="N2" s="169"/>
      <c r="O2" s="164"/>
      <c r="P2" s="170"/>
      <c r="Q2" s="170"/>
      <c r="R2" s="170"/>
    </row>
    <row r="3" spans="1:18" ht="11.1" customHeight="1" x14ac:dyDescent="0.2">
      <c r="A3" s="171"/>
      <c r="B3" s="172"/>
      <c r="C3" s="173"/>
      <c r="D3" s="173"/>
      <c r="E3" s="173"/>
      <c r="F3" s="173"/>
      <c r="G3" s="173"/>
      <c r="H3" s="173"/>
      <c r="I3" s="173"/>
      <c r="J3" s="173"/>
      <c r="K3" s="174"/>
      <c r="L3" s="174"/>
      <c r="M3" s="174"/>
      <c r="N3" s="174"/>
      <c r="O3" s="168"/>
    </row>
    <row r="4" spans="1:18" ht="15" customHeight="1" x14ac:dyDescent="0.2">
      <c r="A4" s="745" t="s">
        <v>226</v>
      </c>
      <c r="B4" s="745"/>
      <c r="C4" s="745"/>
      <c r="D4" s="745"/>
      <c r="E4" s="689"/>
      <c r="G4" s="176"/>
      <c r="H4" s="176"/>
      <c r="I4" s="176"/>
      <c r="J4" s="176"/>
    </row>
    <row r="5" spans="1:18" ht="15" customHeight="1" thickBot="1" x14ac:dyDescent="0.25">
      <c r="B5" s="175"/>
      <c r="C5" s="550" t="s">
        <v>117</v>
      </c>
      <c r="D5" s="550" t="s">
        <v>253</v>
      </c>
      <c r="E5" s="550" t="s">
        <v>230</v>
      </c>
      <c r="F5" s="179"/>
      <c r="G5" s="180"/>
      <c r="H5" s="181"/>
      <c r="I5" s="181"/>
      <c r="J5" s="181"/>
    </row>
    <row r="6" spans="1:18" ht="15" customHeight="1" x14ac:dyDescent="0.2">
      <c r="A6" s="561" t="s">
        <v>186</v>
      </c>
      <c r="B6" s="558"/>
      <c r="C6" s="564">
        <v>4.2123325268436318E-2</v>
      </c>
      <c r="D6" s="564">
        <v>1.3155937113569882E-2</v>
      </c>
      <c r="E6" s="564">
        <v>4.2123325268436318E-2</v>
      </c>
      <c r="F6" s="185"/>
      <c r="G6" s="186"/>
      <c r="H6" s="187"/>
      <c r="I6" s="187"/>
      <c r="J6" s="187"/>
      <c r="K6" s="188"/>
      <c r="L6" s="188"/>
      <c r="M6" s="189"/>
      <c r="N6" s="189"/>
      <c r="O6" s="189"/>
      <c r="P6" s="189"/>
      <c r="Q6" s="188"/>
      <c r="R6" s="188"/>
    </row>
    <row r="7" spans="1:18" ht="15" customHeight="1" x14ac:dyDescent="0.2">
      <c r="A7" s="562" t="s">
        <v>166</v>
      </c>
      <c r="B7" s="558"/>
      <c r="C7" s="563">
        <v>5.198926456919839E-2</v>
      </c>
      <c r="D7" s="563">
        <v>5.533865993583964E-3</v>
      </c>
      <c r="E7" s="563">
        <v>5.198926456919839E-2</v>
      </c>
      <c r="F7" s="185"/>
      <c r="G7" s="186"/>
      <c r="H7" s="187"/>
      <c r="I7" s="187"/>
      <c r="J7" s="187"/>
      <c r="K7" s="188"/>
      <c r="L7" s="188"/>
      <c r="M7" s="189"/>
      <c r="N7" s="189"/>
      <c r="O7" s="189"/>
      <c r="P7" s="189"/>
      <c r="Q7" s="189"/>
      <c r="R7" s="190"/>
    </row>
    <row r="8" spans="1:18" ht="15" customHeight="1" x14ac:dyDescent="0.2">
      <c r="A8" s="562" t="s">
        <v>167</v>
      </c>
      <c r="B8" s="558"/>
      <c r="C8" s="563">
        <v>4.8311999999999911E-2</v>
      </c>
      <c r="D8" s="563">
        <v>1.8149326210999073E-2</v>
      </c>
      <c r="E8" s="563">
        <v>4.8311999999999911E-2</v>
      </c>
      <c r="F8" s="185"/>
      <c r="G8" s="186"/>
      <c r="H8" s="187"/>
      <c r="I8" s="187"/>
      <c r="J8" s="187"/>
      <c r="K8" s="188"/>
      <c r="L8" s="188"/>
      <c r="M8" s="189"/>
      <c r="N8" s="189"/>
      <c r="O8" s="189"/>
      <c r="P8" s="189"/>
      <c r="Q8" s="189"/>
      <c r="R8" s="190"/>
    </row>
    <row r="9" spans="1:18" ht="15" customHeight="1" x14ac:dyDescent="0.2">
      <c r="A9" s="562" t="s">
        <v>189</v>
      </c>
      <c r="B9" s="558"/>
      <c r="C9" s="563">
        <v>1.1776362726840097</v>
      </c>
      <c r="D9" s="563">
        <v>7.8707946117023253E-2</v>
      </c>
      <c r="E9" s="563">
        <v>1.1776362726840097</v>
      </c>
      <c r="F9" s="185"/>
      <c r="G9" s="186"/>
      <c r="H9" s="187"/>
      <c r="I9" s="187"/>
      <c r="J9" s="187"/>
      <c r="K9" s="188"/>
      <c r="L9" s="188"/>
      <c r="M9" s="189"/>
      <c r="N9" s="189"/>
      <c r="O9" s="189"/>
      <c r="P9" s="189"/>
      <c r="Q9" s="189"/>
      <c r="R9" s="190"/>
    </row>
    <row r="10" spans="1:18" ht="15" customHeight="1" x14ac:dyDescent="0.2">
      <c r="A10" s="562" t="s">
        <v>269</v>
      </c>
      <c r="B10" s="559"/>
      <c r="C10" s="563">
        <v>8.4171339520420219E-3</v>
      </c>
      <c r="D10" s="563">
        <v>4.7427895705822731E-3</v>
      </c>
      <c r="E10" s="563">
        <v>8.4171339520420219E-3</v>
      </c>
      <c r="F10" s="185"/>
      <c r="G10" s="186"/>
      <c r="H10" s="187"/>
      <c r="I10" s="187"/>
      <c r="J10" s="187"/>
      <c r="K10" s="188"/>
      <c r="L10" s="188"/>
      <c r="M10" s="189"/>
      <c r="N10" s="189"/>
      <c r="O10" s="189"/>
      <c r="P10" s="189"/>
      <c r="Q10" s="189"/>
      <c r="R10" s="190"/>
    </row>
    <row r="11" spans="1:18" ht="15" customHeight="1" x14ac:dyDescent="0.2">
      <c r="A11" s="562" t="s">
        <v>115</v>
      </c>
      <c r="B11" s="559"/>
      <c r="C11" s="563">
        <v>-1.9294778888160335E-3</v>
      </c>
      <c r="D11" s="563">
        <v>-5.5398873166037088E-3</v>
      </c>
      <c r="E11" s="563">
        <v>-1.9294778888160335E-3</v>
      </c>
      <c r="F11" s="185"/>
      <c r="G11" s="186"/>
      <c r="H11" s="187"/>
      <c r="I11" s="187"/>
      <c r="J11" s="187"/>
      <c r="K11" s="188"/>
      <c r="L11" s="188"/>
      <c r="M11" s="189"/>
      <c r="N11" s="189"/>
      <c r="O11" s="189"/>
      <c r="P11" s="189"/>
      <c r="Q11" s="189"/>
      <c r="R11" s="190"/>
    </row>
    <row r="12" spans="1:18" ht="15" customHeight="1" x14ac:dyDescent="0.2">
      <c r="A12" s="562" t="s">
        <v>222</v>
      </c>
      <c r="B12" s="559"/>
      <c r="C12" s="563">
        <v>1.7000298310613893E-2</v>
      </c>
      <c r="D12" s="563">
        <v>-5.7134795683492223E-3</v>
      </c>
      <c r="E12" s="563">
        <v>1.7000298310613893E-2</v>
      </c>
      <c r="F12" s="185"/>
      <c r="G12" s="186"/>
      <c r="H12" s="187"/>
      <c r="I12" s="187"/>
      <c r="J12" s="187"/>
      <c r="K12" s="188"/>
      <c r="L12" s="188"/>
      <c r="M12" s="189"/>
      <c r="N12" s="189"/>
      <c r="O12" s="189"/>
      <c r="P12" s="189"/>
      <c r="Q12" s="189"/>
      <c r="R12" s="190"/>
    </row>
    <row r="13" spans="1:18" ht="15" customHeight="1" x14ac:dyDescent="0.2">
      <c r="A13" s="562" t="s">
        <v>270</v>
      </c>
      <c r="B13" s="559"/>
      <c r="C13" s="563">
        <v>2.8361393267358981E-2</v>
      </c>
      <c r="D13" s="563">
        <v>-1.0198095471990465E-3</v>
      </c>
      <c r="E13" s="563">
        <v>2.8361393267358981E-2</v>
      </c>
      <c r="F13" s="185"/>
      <c r="G13" s="186"/>
      <c r="H13" s="187"/>
      <c r="I13" s="187"/>
      <c r="J13" s="187"/>
      <c r="K13" s="188"/>
      <c r="L13" s="188"/>
      <c r="M13" s="189"/>
      <c r="N13" s="189"/>
      <c r="O13" s="189"/>
      <c r="P13" s="189"/>
      <c r="Q13" s="189"/>
      <c r="R13" s="190"/>
    </row>
    <row r="14" spans="1:18" ht="15" customHeight="1" thickBot="1" x14ac:dyDescent="0.25">
      <c r="A14" s="554" t="s">
        <v>190</v>
      </c>
      <c r="B14" s="560"/>
      <c r="C14" s="555">
        <v>5.490976784575996E-2</v>
      </c>
      <c r="D14" s="555">
        <v>1.1463241598154594E-2</v>
      </c>
      <c r="E14" s="555">
        <v>5.490976784575996E-2</v>
      </c>
      <c r="F14" s="184"/>
      <c r="G14" s="186"/>
      <c r="H14" s="187"/>
      <c r="I14" s="187"/>
      <c r="J14" s="187"/>
      <c r="K14" s="188"/>
      <c r="L14" s="188"/>
      <c r="M14" s="189"/>
      <c r="N14" s="189"/>
      <c r="O14" s="189"/>
      <c r="P14" s="189"/>
      <c r="Q14" s="189"/>
      <c r="R14" s="190"/>
    </row>
    <row r="15" spans="1:18" ht="9.9499999999999993" customHeight="1" x14ac:dyDescent="0.2"/>
    <row r="16" spans="1:18" ht="15" customHeight="1" x14ac:dyDescent="0.2">
      <c r="A16" s="191" t="s">
        <v>163</v>
      </c>
    </row>
    <row r="17" spans="1:9" ht="11.1" customHeight="1" x14ac:dyDescent="0.2">
      <c r="A17" s="191"/>
    </row>
    <row r="18" spans="1:9" ht="11.1" customHeight="1" x14ac:dyDescent="0.2">
      <c r="A18" s="192"/>
    </row>
    <row r="19" spans="1:9" ht="15" customHeight="1" thickBot="1" x14ac:dyDescent="0.25">
      <c r="A19" s="746" t="s">
        <v>227</v>
      </c>
      <c r="B19" s="746"/>
      <c r="C19" s="746"/>
      <c r="D19" s="746"/>
      <c r="E19" s="746"/>
      <c r="F19" s="691"/>
      <c r="G19" s="690"/>
      <c r="H19" s="690"/>
      <c r="I19" s="691"/>
    </row>
    <row r="20" spans="1:9" ht="25.5" customHeight="1" x14ac:dyDescent="0.2">
      <c r="C20" s="742" t="s">
        <v>110</v>
      </c>
      <c r="D20" s="742"/>
      <c r="E20" s="742"/>
      <c r="F20" s="282"/>
      <c r="G20" s="744" t="s">
        <v>234</v>
      </c>
      <c r="H20" s="744"/>
      <c r="I20" s="744"/>
    </row>
    <row r="21" spans="1:9" ht="15" customHeight="1" thickBot="1" x14ac:dyDescent="0.25">
      <c r="C21" s="550" t="s">
        <v>253</v>
      </c>
      <c r="D21" s="550" t="s">
        <v>263</v>
      </c>
      <c r="E21" s="570" t="s">
        <v>80</v>
      </c>
      <c r="F21" s="283"/>
      <c r="G21" s="550" t="s">
        <v>245</v>
      </c>
      <c r="H21" s="550" t="s">
        <v>231</v>
      </c>
      <c r="I21" s="570" t="s">
        <v>80</v>
      </c>
    </row>
    <row r="22" spans="1:9" ht="15" customHeight="1" x14ac:dyDescent="0.2">
      <c r="A22" s="561" t="s">
        <v>164</v>
      </c>
      <c r="B22" s="558"/>
      <c r="C22" s="567">
        <v>20.069066344086021</v>
      </c>
      <c r="D22" s="567">
        <v>17.581379175627244</v>
      </c>
      <c r="E22" s="565">
        <v>0.14149556434727328</v>
      </c>
      <c r="F22" s="187"/>
      <c r="G22" s="567">
        <v>18.300063495859597</v>
      </c>
      <c r="H22" s="567">
        <v>17.766512917946748</v>
      </c>
      <c r="I22" s="565">
        <v>3.0031249259604875E-2</v>
      </c>
    </row>
    <row r="23" spans="1:9" ht="15" customHeight="1" x14ac:dyDescent="0.2">
      <c r="A23" s="562" t="s">
        <v>166</v>
      </c>
      <c r="B23" s="558"/>
      <c r="C23" s="702">
        <v>4351.6961004784689</v>
      </c>
      <c r="D23" s="702">
        <v>4071.1859690893903</v>
      </c>
      <c r="E23" s="566">
        <v>6.8901330845326347E-2</v>
      </c>
      <c r="F23" s="187"/>
      <c r="G23" s="702">
        <v>4074.4356335251014</v>
      </c>
      <c r="H23" s="702">
        <v>4325.9564373971543</v>
      </c>
      <c r="I23" s="566">
        <v>-5.8142241493164049E-2</v>
      </c>
    </row>
    <row r="24" spans="1:9" ht="15" customHeight="1" x14ac:dyDescent="0.2">
      <c r="A24" s="562" t="s">
        <v>167</v>
      </c>
      <c r="B24" s="558"/>
      <c r="C24" s="568">
        <v>5.8427317206058618</v>
      </c>
      <c r="D24" s="568">
        <v>4.9534759533333341</v>
      </c>
      <c r="E24" s="566">
        <v>0.17952156741048109</v>
      </c>
      <c r="F24" s="187"/>
      <c r="G24" s="568">
        <v>5.3895384410631317</v>
      </c>
      <c r="H24" s="568">
        <v>4.9949802176555416</v>
      </c>
      <c r="I24" s="566">
        <v>7.8990948154902041E-2</v>
      </c>
    </row>
    <row r="25" spans="1:9" ht="15" customHeight="1" x14ac:dyDescent="0.2">
      <c r="A25" s="562" t="s">
        <v>189</v>
      </c>
      <c r="B25" s="558"/>
      <c r="C25" s="568">
        <v>1001.4648724082934</v>
      </c>
      <c r="D25" s="568">
        <v>448.96951754385964</v>
      </c>
      <c r="E25" s="566">
        <v>1.2305854479540712</v>
      </c>
      <c r="F25" s="187"/>
      <c r="G25" s="568">
        <v>916.28509095823347</v>
      </c>
      <c r="H25" s="568">
        <v>296.60518391939445</v>
      </c>
      <c r="I25" s="566">
        <v>2.0892416607500817</v>
      </c>
    </row>
    <row r="26" spans="1:9" ht="15" customHeight="1" x14ac:dyDescent="0.2">
      <c r="A26" s="562" t="s">
        <v>269</v>
      </c>
      <c r="B26" s="559"/>
      <c r="C26" s="568">
        <v>513.79804301075274</v>
      </c>
      <c r="D26" s="568">
        <v>534.44438709677422</v>
      </c>
      <c r="E26" s="566">
        <v>-3.8631417196047679E-2</v>
      </c>
      <c r="F26" s="187"/>
      <c r="G26" s="568">
        <v>518.22201857001608</v>
      </c>
      <c r="H26" s="568">
        <v>547.36415220174092</v>
      </c>
      <c r="I26" s="566">
        <v>-5.3240851660639965E-2</v>
      </c>
    </row>
    <row r="27" spans="1:9" ht="15" customHeight="1" x14ac:dyDescent="0.2">
      <c r="A27" s="562" t="s">
        <v>115</v>
      </c>
      <c r="B27" s="559"/>
      <c r="C27" s="568">
        <v>1</v>
      </c>
      <c r="D27" s="568">
        <v>1</v>
      </c>
      <c r="E27" s="566">
        <v>0</v>
      </c>
      <c r="F27" s="187"/>
      <c r="G27" s="568">
        <v>1</v>
      </c>
      <c r="H27" s="568">
        <v>1</v>
      </c>
      <c r="I27" s="566">
        <v>0</v>
      </c>
    </row>
    <row r="28" spans="1:9" ht="15" customHeight="1" x14ac:dyDescent="0.2">
      <c r="A28" s="562" t="s">
        <v>222</v>
      </c>
      <c r="B28" s="559"/>
      <c r="C28" s="568">
        <v>7.7165803154121866</v>
      </c>
      <c r="D28" s="568">
        <v>7.8314185909677425</v>
      </c>
      <c r="E28" s="566">
        <v>-1.4663789736383492E-2</v>
      </c>
      <c r="F28" s="187"/>
      <c r="G28" s="568">
        <v>7.7597509550117421</v>
      </c>
      <c r="H28" s="568">
        <v>7.8336458137045568</v>
      </c>
      <c r="I28" s="566">
        <v>-9.433009922856006E-3</v>
      </c>
    </row>
    <row r="29" spans="1:9" ht="15" customHeight="1" x14ac:dyDescent="0.2">
      <c r="A29" s="562" t="s">
        <v>270</v>
      </c>
      <c r="B29" s="559"/>
      <c r="C29" s="568">
        <v>36.624299999999977</v>
      </c>
      <c r="D29" s="568">
        <v>36.578923799283146</v>
      </c>
      <c r="E29" s="566">
        <v>1.2405012505511959E-3</v>
      </c>
      <c r="F29" s="187"/>
      <c r="G29" s="568">
        <v>36.62429999999997</v>
      </c>
      <c r="H29" s="568">
        <v>36.441193738479257</v>
      </c>
      <c r="I29" s="566">
        <v>5.0247053604988157E-3</v>
      </c>
    </row>
    <row r="30" spans="1:9" ht="15" customHeight="1" thickBot="1" x14ac:dyDescent="0.25">
      <c r="A30" s="554" t="s">
        <v>190</v>
      </c>
      <c r="B30" s="560"/>
      <c r="C30" s="569">
        <v>42.67480693581782</v>
      </c>
      <c r="D30" s="569">
        <v>39.534032539682549</v>
      </c>
      <c r="E30" s="557">
        <v>7.944482751620896E-2</v>
      </c>
      <c r="F30" s="187"/>
      <c r="G30" s="569">
        <v>40.212797551148959</v>
      </c>
      <c r="H30" s="569">
        <v>38.821317008364616</v>
      </c>
      <c r="I30" s="557">
        <v>3.5843208062326326E-2</v>
      </c>
    </row>
    <row r="31" spans="1:9" ht="11.1" customHeight="1" x14ac:dyDescent="0.2">
      <c r="A31" s="195"/>
      <c r="B31" s="194"/>
    </row>
    <row r="32" spans="1:9" ht="11.1" customHeight="1" x14ac:dyDescent="0.2">
      <c r="A32" s="195"/>
      <c r="B32" s="194"/>
    </row>
    <row r="33" spans="1:15" ht="15" customHeight="1" x14ac:dyDescent="0.2">
      <c r="A33" s="747" t="s">
        <v>21</v>
      </c>
      <c r="B33" s="747"/>
      <c r="C33" s="747"/>
      <c r="D33" s="747"/>
      <c r="E33" s="747"/>
      <c r="F33" s="747"/>
      <c r="G33" s="747"/>
      <c r="H33" s="747"/>
      <c r="I33" s="747"/>
    </row>
    <row r="34" spans="1:15" ht="24.75" customHeight="1" x14ac:dyDescent="0.2">
      <c r="C34" s="742" t="s">
        <v>111</v>
      </c>
      <c r="D34" s="742"/>
      <c r="E34" s="742"/>
      <c r="F34" s="553"/>
      <c r="G34" s="742" t="s">
        <v>112</v>
      </c>
      <c r="H34" s="742"/>
      <c r="I34" s="742"/>
    </row>
    <row r="35" spans="1:15" ht="15" customHeight="1" thickBot="1" x14ac:dyDescent="0.25">
      <c r="A35" s="571"/>
      <c r="B35" s="572"/>
      <c r="C35" s="551" t="s">
        <v>264</v>
      </c>
      <c r="D35" s="551" t="s">
        <v>265</v>
      </c>
      <c r="E35" s="570" t="s">
        <v>80</v>
      </c>
      <c r="F35" s="552"/>
      <c r="G35" s="707" t="s">
        <v>250</v>
      </c>
      <c r="H35" s="550" t="s">
        <v>251</v>
      </c>
      <c r="I35" s="550" t="s">
        <v>80</v>
      </c>
    </row>
    <row r="36" spans="1:15" ht="15" customHeight="1" x14ac:dyDescent="0.2">
      <c r="A36" s="561" t="str">
        <f t="shared" ref="A36:A43" si="0">+A22</f>
        <v>México</v>
      </c>
      <c r="B36" s="572"/>
      <c r="C36" s="578">
        <v>20.2683</v>
      </c>
      <c r="D36" s="578">
        <v>16.8935</v>
      </c>
      <c r="E36" s="366">
        <v>0.1997691419776837</v>
      </c>
      <c r="F36" s="573"/>
      <c r="G36" s="193">
        <v>19.629000000000001</v>
      </c>
      <c r="H36" s="578">
        <v>17.619499999999999</v>
      </c>
      <c r="I36" s="579">
        <v>0.11404977439768449</v>
      </c>
      <c r="K36" s="165"/>
      <c r="O36" s="196"/>
    </row>
    <row r="37" spans="1:15" ht="15" customHeight="1" x14ac:dyDescent="0.2">
      <c r="A37" s="562" t="str">
        <f t="shared" si="0"/>
        <v>Colombia</v>
      </c>
      <c r="B37" s="574"/>
      <c r="C37" s="577">
        <v>4409.1499999999996</v>
      </c>
      <c r="D37" s="580">
        <v>3822.05</v>
      </c>
      <c r="E37" s="566">
        <v>0.15360866550673058</v>
      </c>
      <c r="F37" s="573"/>
      <c r="G37" s="580">
        <v>4164.21</v>
      </c>
      <c r="H37" s="580">
        <v>4053.76</v>
      </c>
      <c r="I37" s="566">
        <v>2.7246309598989438E-2</v>
      </c>
    </row>
    <row r="38" spans="1:15" ht="15" customHeight="1" x14ac:dyDescent="0.2">
      <c r="A38" s="562" t="str">
        <f t="shared" si="0"/>
        <v>Brasil</v>
      </c>
      <c r="B38" s="572"/>
      <c r="C38" s="577">
        <v>6.1923000000000004</v>
      </c>
      <c r="D38" s="580">
        <v>4.8413000000000004</v>
      </c>
      <c r="E38" s="566">
        <v>0.27905727800384184</v>
      </c>
      <c r="F38" s="573"/>
      <c r="G38" s="580">
        <v>5.4481000000000002</v>
      </c>
      <c r="H38" s="580">
        <v>5.0076000000000001</v>
      </c>
      <c r="I38" s="566">
        <v>8.7966291237319361E-2</v>
      </c>
    </row>
    <row r="39" spans="1:15" ht="15" customHeight="1" x14ac:dyDescent="0.2">
      <c r="A39" s="562" t="str">
        <f t="shared" si="0"/>
        <v>Argentina</v>
      </c>
      <c r="B39" s="572"/>
      <c r="C39" s="577">
        <v>1032</v>
      </c>
      <c r="D39" s="580">
        <v>808.45</v>
      </c>
      <c r="E39" s="566">
        <v>0.27651679139093321</v>
      </c>
      <c r="F39" s="573"/>
      <c r="G39" s="580">
        <v>970.5</v>
      </c>
      <c r="H39" s="580">
        <v>349.95</v>
      </c>
      <c r="I39" s="566">
        <v>1.773253321903129</v>
      </c>
      <c r="J39" s="197"/>
    </row>
    <row r="40" spans="1:15" ht="15" customHeight="1" x14ac:dyDescent="0.2">
      <c r="A40" s="562" t="str">
        <f t="shared" si="0"/>
        <v>Costa Rica</v>
      </c>
      <c r="B40" s="572"/>
      <c r="C40" s="577">
        <v>512.73</v>
      </c>
      <c r="D40" s="580">
        <v>526.88</v>
      </c>
      <c r="E40" s="566">
        <v>-2.6856210142726988E-2</v>
      </c>
      <c r="F40" s="573"/>
      <c r="G40" s="580">
        <v>522.87</v>
      </c>
      <c r="H40" s="580">
        <v>542.35</v>
      </c>
      <c r="I40" s="566">
        <v>-3.5917765280722769E-2</v>
      </c>
    </row>
    <row r="41" spans="1:15" ht="15" customHeight="1" x14ac:dyDescent="0.2">
      <c r="A41" s="562" t="str">
        <f t="shared" si="0"/>
        <v>Panama</v>
      </c>
      <c r="B41" s="572"/>
      <c r="C41" s="577">
        <v>1</v>
      </c>
      <c r="D41" s="580">
        <v>1</v>
      </c>
      <c r="E41" s="566">
        <v>0</v>
      </c>
      <c r="F41" s="573"/>
      <c r="G41" s="580">
        <v>1</v>
      </c>
      <c r="H41" s="580">
        <v>1</v>
      </c>
      <c r="I41" s="566">
        <v>0</v>
      </c>
    </row>
    <row r="42" spans="1:15" ht="15" customHeight="1" x14ac:dyDescent="0.2">
      <c r="A42" s="562" t="str">
        <f t="shared" si="0"/>
        <v>Guatemala</v>
      </c>
      <c r="B42" s="572"/>
      <c r="C42" s="577">
        <v>7.7062499999999998</v>
      </c>
      <c r="D42" s="580">
        <v>7.8270200000000001</v>
      </c>
      <c r="E42" s="566">
        <v>-1.5429882637325587E-2</v>
      </c>
      <c r="F42" s="573"/>
      <c r="G42" s="580">
        <v>7.7234800000000003</v>
      </c>
      <c r="H42" s="580">
        <v>7.8583299999999996</v>
      </c>
      <c r="I42" s="566">
        <v>-1.7160134532400506E-2</v>
      </c>
    </row>
    <row r="43" spans="1:15" ht="15" customHeight="1" x14ac:dyDescent="0.2">
      <c r="A43" s="182" t="str">
        <f t="shared" si="0"/>
        <v>Nicaragua</v>
      </c>
      <c r="B43" s="572"/>
      <c r="C43" s="577">
        <v>36.62429999999997</v>
      </c>
      <c r="D43" s="580">
        <v>36.624299999999998</v>
      </c>
      <c r="E43" s="566">
        <v>0</v>
      </c>
      <c r="F43" s="573"/>
      <c r="G43" s="580">
        <v>36.624299999999998</v>
      </c>
      <c r="H43" s="580">
        <v>36.532600000000002</v>
      </c>
      <c r="I43" s="566">
        <v>2.5100868813059396E-3</v>
      </c>
      <c r="K43" s="198"/>
      <c r="L43" s="198"/>
      <c r="M43" s="198"/>
      <c r="N43" s="198"/>
      <c r="O43" s="198"/>
    </row>
    <row r="44" spans="1:15" ht="15" customHeight="1" thickBot="1" x14ac:dyDescent="0.25">
      <c r="A44" s="576" t="str">
        <f>+A30</f>
        <v>Uruguay</v>
      </c>
      <c r="B44" s="575"/>
      <c r="C44" s="577">
        <v>44.066000000000003</v>
      </c>
      <c r="D44" s="193">
        <v>39.021999999999998</v>
      </c>
      <c r="E44" s="582">
        <v>0.12926041720055359</v>
      </c>
      <c r="F44" s="555"/>
      <c r="G44" s="556">
        <v>41.64</v>
      </c>
      <c r="H44" s="556">
        <v>38.555999999999997</v>
      </c>
      <c r="I44" s="557">
        <v>7.9987550575785882E-2</v>
      </c>
      <c r="K44" s="198"/>
      <c r="L44" s="198"/>
      <c r="M44" s="198"/>
      <c r="N44" s="198"/>
      <c r="O44" s="198"/>
    </row>
    <row r="45" spans="1:15" ht="9.9499999999999993" customHeight="1" x14ac:dyDescent="0.2">
      <c r="A45" s="182"/>
      <c r="B45" s="194"/>
      <c r="C45" s="581"/>
      <c r="D45" s="581"/>
      <c r="E45" s="183"/>
      <c r="F45" s="183"/>
      <c r="G45" s="193"/>
      <c r="H45" s="193"/>
      <c r="I45" s="183"/>
      <c r="K45" s="198"/>
      <c r="L45" s="198"/>
      <c r="M45" s="198"/>
      <c r="N45" s="198"/>
      <c r="O45" s="198"/>
    </row>
    <row r="46" spans="1:15" ht="15" customHeight="1" x14ac:dyDescent="0.2">
      <c r="A46" s="741" t="s">
        <v>134</v>
      </c>
      <c r="B46" s="741"/>
      <c r="C46" s="741"/>
      <c r="D46" s="741"/>
      <c r="E46" s="741"/>
      <c r="F46" s="741"/>
      <c r="G46" s="741"/>
      <c r="H46" s="741"/>
      <c r="I46" s="741"/>
      <c r="K46" s="198"/>
      <c r="L46" s="198"/>
      <c r="M46" s="198"/>
      <c r="N46" s="198"/>
      <c r="O46" s="198"/>
    </row>
    <row r="47" spans="1:15" ht="11.1" customHeight="1" x14ac:dyDescent="0.2">
      <c r="K47" s="166"/>
      <c r="L47" s="166"/>
      <c r="M47" s="166"/>
      <c r="N47" s="166"/>
      <c r="O47" s="198"/>
    </row>
    <row r="48" spans="1:15" ht="11.1" customHeight="1" x14ac:dyDescent="0.2">
      <c r="A48" s="195"/>
      <c r="B48" s="194"/>
      <c r="K48" s="166"/>
      <c r="L48" s="166"/>
      <c r="M48" s="166"/>
      <c r="N48" s="166"/>
      <c r="O48" s="166"/>
    </row>
    <row r="49" spans="1:15" ht="11.1" customHeight="1" x14ac:dyDescent="0.2">
      <c r="A49" s="195"/>
      <c r="B49" s="194"/>
      <c r="K49" s="198"/>
      <c r="L49" s="198"/>
      <c r="M49" s="198"/>
      <c r="N49" s="198"/>
      <c r="O49" s="166"/>
    </row>
    <row r="50" spans="1:15" ht="11.1" customHeight="1" x14ac:dyDescent="0.2">
      <c r="A50" s="195"/>
      <c r="B50" s="194"/>
      <c r="O50" s="198"/>
    </row>
  </sheetData>
  <mergeCells count="10">
    <mergeCell ref="A46:I46"/>
    <mergeCell ref="C34:E34"/>
    <mergeCell ref="G34:I34"/>
    <mergeCell ref="A1:J1"/>
    <mergeCell ref="A2:J2"/>
    <mergeCell ref="C20:E20"/>
    <mergeCell ref="G20:I20"/>
    <mergeCell ref="A4:D4"/>
    <mergeCell ref="A19:E19"/>
    <mergeCell ref="A33:I3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A50"/>
  <sheetViews>
    <sheetView showGridLines="0" zoomScale="125" zoomScaleNormal="90" workbookViewId="0">
      <selection activeCell="M7" sqref="M7"/>
    </sheetView>
  </sheetViews>
  <sheetFormatPr baseColWidth="10" defaultColWidth="9.85546875" defaultRowHeight="11.1" customHeight="1" x14ac:dyDescent="0.2"/>
  <cols>
    <col min="1" max="1" width="32.42578125" style="207" customWidth="1"/>
    <col min="2" max="2" width="1.7109375" style="210" customWidth="1"/>
    <col min="3" max="3" width="11.28515625" style="208" customWidth="1"/>
    <col min="4" max="4" width="13.140625" style="208" customWidth="1"/>
    <col min="5" max="6" width="11.85546875" style="208" customWidth="1"/>
    <col min="7" max="7" width="11.28515625" style="208" customWidth="1"/>
    <col min="8" max="8" width="6.140625" style="208" customWidth="1"/>
    <col min="9" max="9" width="11.140625" style="208" customWidth="1"/>
    <col min="10" max="11" width="11.28515625" style="208" customWidth="1"/>
    <col min="12" max="13" width="11.28515625" style="210" customWidth="1"/>
    <col min="14" max="14" width="4.140625" style="210" customWidth="1"/>
    <col min="15" max="15" width="11.28515625" style="210" customWidth="1"/>
    <col min="16" max="16" width="13.5703125" style="200" customWidth="1"/>
    <col min="17" max="17" width="9.85546875" style="200"/>
    <col min="18" max="18" width="11.7109375" style="200" bestFit="1" customWidth="1"/>
    <col min="19" max="19" width="10" style="200" bestFit="1" customWidth="1"/>
    <col min="20" max="26" width="9.85546875" style="200"/>
    <col min="27" max="27" width="12.5703125" style="200" bestFit="1" customWidth="1"/>
    <col min="28" max="16384" width="9.85546875" style="200"/>
  </cols>
  <sheetData>
    <row r="1" spans="1:27" ht="15" customHeight="1" x14ac:dyDescent="0.2">
      <c r="A1" s="714" t="s">
        <v>101</v>
      </c>
      <c r="B1" s="714"/>
      <c r="C1" s="714"/>
      <c r="D1" s="714"/>
      <c r="E1" s="714"/>
      <c r="F1" s="714"/>
      <c r="G1" s="714"/>
      <c r="H1" s="714"/>
      <c r="I1" s="714"/>
      <c r="J1" s="714"/>
      <c r="K1" s="714"/>
      <c r="L1" s="714"/>
      <c r="M1" s="714"/>
      <c r="N1" s="714"/>
      <c r="O1" s="714"/>
      <c r="P1" s="199"/>
      <c r="Q1" s="199"/>
      <c r="R1" s="199"/>
    </row>
    <row r="2" spans="1:27" ht="15" customHeight="1" x14ac:dyDescent="0.2">
      <c r="A2" s="714" t="s">
        <v>162</v>
      </c>
      <c r="B2" s="714"/>
      <c r="C2" s="714"/>
      <c r="D2" s="714"/>
      <c r="E2" s="714"/>
      <c r="F2" s="714"/>
      <c r="G2" s="714"/>
      <c r="H2" s="714"/>
      <c r="I2" s="714"/>
      <c r="J2" s="714"/>
      <c r="K2" s="714"/>
      <c r="L2" s="714"/>
      <c r="M2" s="714"/>
      <c r="N2" s="714"/>
      <c r="O2" s="714"/>
      <c r="P2" s="201"/>
      <c r="Q2" s="201"/>
      <c r="R2" s="201"/>
    </row>
    <row r="3" spans="1:27" ht="10.5" customHeight="1" x14ac:dyDescent="0.2">
      <c r="A3" s="202"/>
      <c r="B3" s="203"/>
      <c r="C3" s="204"/>
      <c r="D3" s="204"/>
      <c r="E3" s="204"/>
      <c r="F3" s="204"/>
      <c r="G3" s="204"/>
      <c r="H3" s="204"/>
      <c r="I3" s="204"/>
      <c r="J3" s="204"/>
      <c r="K3" s="204"/>
      <c r="L3" s="205"/>
      <c r="M3" s="205"/>
      <c r="N3" s="205"/>
      <c r="O3" s="205"/>
    </row>
    <row r="4" spans="1:27" ht="23.25" customHeight="1" x14ac:dyDescent="0.2">
      <c r="A4" s="759" t="s">
        <v>136</v>
      </c>
      <c r="B4" s="759"/>
      <c r="C4" s="759"/>
      <c r="D4" s="759"/>
      <c r="E4" s="759"/>
      <c r="F4" s="759"/>
      <c r="G4" s="759"/>
      <c r="H4" s="759"/>
      <c r="I4" s="759"/>
      <c r="J4" s="759"/>
      <c r="K4" s="759"/>
      <c r="L4" s="759"/>
      <c r="M4" s="759"/>
      <c r="N4" s="759"/>
      <c r="O4" s="759"/>
    </row>
    <row r="5" spans="1:27" ht="18" customHeight="1" thickBot="1" x14ac:dyDescent="0.25">
      <c r="A5" s="332"/>
      <c r="B5" s="333"/>
      <c r="C5" s="758" t="s">
        <v>254</v>
      </c>
      <c r="D5" s="758"/>
      <c r="E5" s="758"/>
      <c r="F5" s="758"/>
      <c r="G5" s="758"/>
      <c r="H5" s="333"/>
      <c r="I5" s="760" t="s">
        <v>255</v>
      </c>
      <c r="J5" s="760"/>
      <c r="K5" s="760"/>
      <c r="L5" s="760"/>
      <c r="M5" s="760"/>
      <c r="N5" s="664"/>
      <c r="O5" s="334" t="s">
        <v>75</v>
      </c>
    </row>
    <row r="6" spans="1:27" ht="18" customHeight="1" x14ac:dyDescent="0.2">
      <c r="A6" s="335"/>
      <c r="B6" s="302"/>
      <c r="C6" s="583" t="s">
        <v>63</v>
      </c>
      <c r="D6" s="583" t="s">
        <v>156</v>
      </c>
      <c r="E6" s="583" t="s">
        <v>157</v>
      </c>
      <c r="F6" s="583" t="s">
        <v>64</v>
      </c>
      <c r="G6" s="583" t="s">
        <v>65</v>
      </c>
      <c r="H6" s="333"/>
      <c r="I6" s="336" t="s">
        <v>63</v>
      </c>
      <c r="J6" s="336" t="s">
        <v>156</v>
      </c>
      <c r="K6" s="336" t="s">
        <v>157</v>
      </c>
      <c r="L6" s="336" t="s">
        <v>64</v>
      </c>
      <c r="M6" s="336" t="s">
        <v>65</v>
      </c>
      <c r="N6" s="337"/>
      <c r="O6" s="583" t="s">
        <v>80</v>
      </c>
      <c r="P6" s="216"/>
      <c r="Q6" s="216" t="str">
        <f>+A7</f>
        <v>Mexico</v>
      </c>
      <c r="R6" s="275">
        <f>+G7</f>
        <v>497.44339693263601</v>
      </c>
      <c r="Z6" s="216" t="s">
        <v>164</v>
      </c>
      <c r="AA6" s="275">
        <v>421.62026767494314</v>
      </c>
    </row>
    <row r="7" spans="1:27" ht="18" customHeight="1" x14ac:dyDescent="0.2">
      <c r="A7" s="609" t="s">
        <v>186</v>
      </c>
      <c r="B7" s="302"/>
      <c r="C7" s="606">
        <v>346.88684169039101</v>
      </c>
      <c r="D7" s="606">
        <v>29.108497156551998</v>
      </c>
      <c r="E7" s="606">
        <v>84.886690132383009</v>
      </c>
      <c r="F7" s="606">
        <v>36.56136795330999</v>
      </c>
      <c r="G7" s="606">
        <f t="shared" ref="G7:G16" si="0">+SUM(C7:F7)</f>
        <v>497.44339693263601</v>
      </c>
      <c r="H7" s="333"/>
      <c r="I7" s="606">
        <v>346.06440886741103</v>
      </c>
      <c r="J7" s="606">
        <v>26.408888420436</v>
      </c>
      <c r="K7" s="606">
        <v>85.848727952627016</v>
      </c>
      <c r="L7" s="606">
        <v>35.073435315487018</v>
      </c>
      <c r="M7" s="606">
        <f>+SUM(I7:L7)</f>
        <v>493.39546055596105</v>
      </c>
      <c r="N7" s="337"/>
      <c r="O7" s="611">
        <f t="shared" ref="O7:O14" si="1">+G7/M7-1</f>
        <v>8.2042432496516327E-3</v>
      </c>
      <c r="P7" s="216"/>
      <c r="Q7" s="216" t="str">
        <f>+A8</f>
        <v>Guatemala</v>
      </c>
      <c r="R7" s="275">
        <f>+G8</f>
        <v>47.24848740744094</v>
      </c>
      <c r="Z7" s="216" t="s">
        <v>165</v>
      </c>
      <c r="AA7" s="275">
        <v>56.354738397873959</v>
      </c>
    </row>
    <row r="8" spans="1:27" ht="18" customHeight="1" x14ac:dyDescent="0.2">
      <c r="A8" s="338" t="s">
        <v>222</v>
      </c>
      <c r="B8" s="302"/>
      <c r="C8" s="708">
        <v>43.168977314363133</v>
      </c>
      <c r="D8" s="708">
        <v>1.4554476161627925</v>
      </c>
      <c r="E8" s="708">
        <v>0</v>
      </c>
      <c r="F8" s="708">
        <v>2.6240624769150176</v>
      </c>
      <c r="G8" s="607">
        <f>SUM(C8:F8)</f>
        <v>47.24848740744094</v>
      </c>
      <c r="H8" s="694"/>
      <c r="I8" s="708">
        <v>40.452117627345565</v>
      </c>
      <c r="J8" s="708">
        <v>1.2582366774984732</v>
      </c>
      <c r="K8" s="708">
        <v>0</v>
      </c>
      <c r="L8" s="708">
        <v>2.6864029369850471</v>
      </c>
      <c r="M8" s="607">
        <f>SUM(I8:L8)</f>
        <v>44.396757241829086</v>
      </c>
      <c r="N8" s="337"/>
      <c r="O8" s="612">
        <f t="shared" si="1"/>
        <v>6.4232848135247433E-2</v>
      </c>
      <c r="P8" s="216"/>
      <c r="Q8" s="216" t="str">
        <f>+A9</f>
        <v>CAM South</v>
      </c>
      <c r="R8" s="275">
        <f>+G9</f>
        <v>44.914540075904966</v>
      </c>
      <c r="Z8" s="235" t="s">
        <v>166</v>
      </c>
      <c r="AA8" s="236">
        <v>60.386502522772929</v>
      </c>
    </row>
    <row r="9" spans="1:27" ht="18" customHeight="1" thickBot="1" x14ac:dyDescent="0.25">
      <c r="A9" s="619" t="s">
        <v>221</v>
      </c>
      <c r="B9" s="302"/>
      <c r="C9" s="614">
        <v>37.506922916014958</v>
      </c>
      <c r="D9" s="614">
        <v>1.9131325844390001</v>
      </c>
      <c r="E9" s="614">
        <v>0.89373088237217335</v>
      </c>
      <c r="F9" s="614">
        <v>4.6007536930788326</v>
      </c>
      <c r="G9" s="614">
        <f>+SUM(C9:F9)</f>
        <v>44.914540075904966</v>
      </c>
      <c r="H9" s="333"/>
      <c r="I9" s="614">
        <v>35.541268304221923</v>
      </c>
      <c r="J9" s="614">
        <v>1.9897525544839991</v>
      </c>
      <c r="K9" s="616">
        <v>0.87721849826048781</v>
      </c>
      <c r="L9" s="614">
        <v>4.7013650386725114</v>
      </c>
      <c r="M9" s="614">
        <f>+SUM(I9:L9)</f>
        <v>43.109604395638925</v>
      </c>
      <c r="N9" s="337"/>
      <c r="O9" s="618">
        <f t="shared" si="1"/>
        <v>4.1868528036147712E-2</v>
      </c>
      <c r="P9" s="216"/>
      <c r="Q9" s="235" t="str">
        <f>+A11</f>
        <v>Colombia</v>
      </c>
      <c r="R9" s="236">
        <f>+G11</f>
        <v>91.621570931304021</v>
      </c>
      <c r="Z9" s="235" t="s">
        <v>167</v>
      </c>
      <c r="AA9" s="236">
        <v>212.42395912885635</v>
      </c>
    </row>
    <row r="10" spans="1:27" ht="18" customHeight="1" thickBot="1" x14ac:dyDescent="0.25">
      <c r="A10" s="620" t="s">
        <v>188</v>
      </c>
      <c r="B10" s="621"/>
      <c r="C10" s="622">
        <v>427.5627419207691</v>
      </c>
      <c r="D10" s="622">
        <v>32.477077357153789</v>
      </c>
      <c r="E10" s="622">
        <v>85.780421014755177</v>
      </c>
      <c r="F10" s="622">
        <v>43.78618412330384</v>
      </c>
      <c r="G10" s="623">
        <f t="shared" si="0"/>
        <v>589.60642441598202</v>
      </c>
      <c r="H10" s="624"/>
      <c r="I10" s="622">
        <v>422.05779479897853</v>
      </c>
      <c r="J10" s="622">
        <v>29.656877652418473</v>
      </c>
      <c r="K10" s="539">
        <v>86.725946450887506</v>
      </c>
      <c r="L10" s="622">
        <v>42.461203291144578</v>
      </c>
      <c r="M10" s="622">
        <f t="shared" ref="M10:M15" si="2">+SUM(I10:L10)</f>
        <v>580.9018221934291</v>
      </c>
      <c r="N10" s="625"/>
      <c r="O10" s="626">
        <f t="shared" si="1"/>
        <v>1.4984635768028998E-2</v>
      </c>
      <c r="P10" s="216"/>
      <c r="Q10" s="235" t="str">
        <f>+A12</f>
        <v>Brazil (3)</v>
      </c>
      <c r="R10" s="236">
        <f>+G12</f>
        <v>329.60000789499998</v>
      </c>
      <c r="Z10" s="235" t="s">
        <v>168</v>
      </c>
      <c r="AA10" s="236">
        <v>34.7119140759213</v>
      </c>
    </row>
    <row r="11" spans="1:27" ht="18" customHeight="1" x14ac:dyDescent="0.2">
      <c r="A11" s="605" t="s">
        <v>166</v>
      </c>
      <c r="B11" s="339"/>
      <c r="C11" s="615">
        <v>71.367470658334014</v>
      </c>
      <c r="D11" s="615">
        <v>10.015217571903996</v>
      </c>
      <c r="E11" s="615">
        <v>3.6868765495900018</v>
      </c>
      <c r="F11" s="615">
        <v>6.552006151476002</v>
      </c>
      <c r="G11" s="606">
        <f t="shared" si="0"/>
        <v>91.621570931304021</v>
      </c>
      <c r="H11" s="333"/>
      <c r="I11" s="615">
        <v>70.869121783532009</v>
      </c>
      <c r="J11" s="615">
        <v>10.169938715770991</v>
      </c>
      <c r="K11" s="615">
        <v>3.4658550850140029</v>
      </c>
      <c r="L11" s="615">
        <v>7.37528893730099</v>
      </c>
      <c r="M11" s="615">
        <f>+SUM(I11:L11)</f>
        <v>91.880204521617998</v>
      </c>
      <c r="N11" s="337"/>
      <c r="O11" s="617">
        <f t="shared" si="1"/>
        <v>-2.8149000283638204E-3</v>
      </c>
      <c r="P11" s="216"/>
      <c r="Q11" s="235" t="str">
        <f>+A13</f>
        <v>Argentina</v>
      </c>
      <c r="R11" s="236">
        <f>+G13</f>
        <v>52.56170065981771</v>
      </c>
      <c r="Z11" s="235" t="s">
        <v>169</v>
      </c>
      <c r="AA11" s="236">
        <v>10.583861874763684</v>
      </c>
    </row>
    <row r="12" spans="1:27" ht="18" x14ac:dyDescent="0.2">
      <c r="A12" s="609" t="s">
        <v>247</v>
      </c>
      <c r="B12" s="339"/>
      <c r="C12" s="608">
        <v>274.52299241900005</v>
      </c>
      <c r="D12" s="608">
        <v>24.572985721999988</v>
      </c>
      <c r="E12" s="608">
        <v>2.8048968439999999</v>
      </c>
      <c r="F12" s="608">
        <v>27.699132909999975</v>
      </c>
      <c r="G12" s="608">
        <f t="shared" si="0"/>
        <v>329.60000789499998</v>
      </c>
      <c r="H12" s="333"/>
      <c r="I12" s="606">
        <v>266.38450105799996</v>
      </c>
      <c r="J12" s="606">
        <v>22.396586702000011</v>
      </c>
      <c r="K12" s="606">
        <v>3.1787359569999998</v>
      </c>
      <c r="L12" s="606">
        <v>26.015307807000017</v>
      </c>
      <c r="M12" s="606">
        <f t="shared" si="2"/>
        <v>317.97513152400001</v>
      </c>
      <c r="N12" s="337"/>
      <c r="O12" s="612">
        <f t="shared" si="1"/>
        <v>3.6559074023443161E-2</v>
      </c>
      <c r="P12" s="216"/>
      <c r="Q12" s="235" t="str">
        <f>+A14</f>
        <v>Uruguay</v>
      </c>
      <c r="R12" s="236">
        <f>+G14</f>
        <v>15.698073438670043</v>
      </c>
    </row>
    <row r="13" spans="1:27" ht="18" customHeight="1" x14ac:dyDescent="0.2">
      <c r="A13" s="610" t="s">
        <v>189</v>
      </c>
      <c r="B13" s="339"/>
      <c r="C13" s="608">
        <v>39.037625411722388</v>
      </c>
      <c r="D13" s="608">
        <v>7.0791773280316637</v>
      </c>
      <c r="E13" s="608">
        <v>1.8826081182500001</v>
      </c>
      <c r="F13" s="608">
        <v>4.5622898018136624</v>
      </c>
      <c r="G13" s="608">
        <f t="shared" si="0"/>
        <v>52.56170065981771</v>
      </c>
      <c r="H13" s="333"/>
      <c r="I13" s="608">
        <v>37.771332022580062</v>
      </c>
      <c r="J13" s="608">
        <v>6.5751498220648585</v>
      </c>
      <c r="K13" s="608">
        <v>1.87903749516</v>
      </c>
      <c r="L13" s="608">
        <v>4.8472029149878697</v>
      </c>
      <c r="M13" s="608">
        <f t="shared" si="2"/>
        <v>51.072722254792787</v>
      </c>
      <c r="N13" s="337"/>
      <c r="O13" s="612">
        <f t="shared" si="1"/>
        <v>2.9154083418476695E-2</v>
      </c>
      <c r="P13" s="216"/>
      <c r="Q13" s="216"/>
      <c r="R13" s="224"/>
    </row>
    <row r="14" spans="1:27" ht="18" customHeight="1" thickBot="1" x14ac:dyDescent="0.25">
      <c r="A14" s="613" t="s">
        <v>190</v>
      </c>
      <c r="B14" s="339"/>
      <c r="C14" s="608">
        <v>12.447418316004427</v>
      </c>
      <c r="D14" s="608">
        <v>2.1138307054195171</v>
      </c>
      <c r="E14" s="608">
        <v>0</v>
      </c>
      <c r="F14" s="608">
        <v>1.1368244172460995</v>
      </c>
      <c r="G14" s="608">
        <f t="shared" si="0"/>
        <v>15.698073438670043</v>
      </c>
      <c r="H14" s="333"/>
      <c r="I14" s="608">
        <v>12.003341353398232</v>
      </c>
      <c r="J14" s="608">
        <v>1.6582787511315846</v>
      </c>
      <c r="K14" s="608">
        <v>0</v>
      </c>
      <c r="L14" s="608">
        <v>0.75756257933118609</v>
      </c>
      <c r="M14" s="608">
        <f t="shared" si="2"/>
        <v>14.419182683861003</v>
      </c>
      <c r="N14" s="337"/>
      <c r="O14" s="612">
        <f t="shared" si="1"/>
        <v>8.8693706352751089E-2</v>
      </c>
      <c r="P14" s="216"/>
      <c r="Q14" s="216"/>
      <c r="R14" s="224"/>
    </row>
    <row r="15" spans="1:27" ht="18" customHeight="1" thickBot="1" x14ac:dyDescent="0.25">
      <c r="A15" s="620" t="s">
        <v>12</v>
      </c>
      <c r="B15" s="621"/>
      <c r="C15" s="623">
        <v>397.37550680506087</v>
      </c>
      <c r="D15" s="623">
        <v>43.781211327355166</v>
      </c>
      <c r="E15" s="623">
        <v>8.3743815118400011</v>
      </c>
      <c r="F15" s="623">
        <v>39.950253280535733</v>
      </c>
      <c r="G15" s="623">
        <f t="shared" si="0"/>
        <v>489.48135292479174</v>
      </c>
      <c r="H15" s="624"/>
      <c r="I15" s="623">
        <v>387.02829621751027</v>
      </c>
      <c r="J15" s="623">
        <v>40.799953990967445</v>
      </c>
      <c r="K15" s="623">
        <v>8.5236285371740035</v>
      </c>
      <c r="L15" s="623">
        <v>38.995362238620061</v>
      </c>
      <c r="M15" s="623">
        <f t="shared" si="2"/>
        <v>475.34724098427171</v>
      </c>
      <c r="N15" s="625"/>
      <c r="O15" s="626">
        <f>+G15/M15-1</f>
        <v>2.9734288372545103E-2</v>
      </c>
      <c r="P15" s="216"/>
      <c r="Q15" s="216"/>
      <c r="R15" s="224"/>
    </row>
    <row r="16" spans="1:27" ht="21" customHeight="1" thickBot="1" x14ac:dyDescent="0.25">
      <c r="A16" s="588" t="s">
        <v>67</v>
      </c>
      <c r="B16" s="588"/>
      <c r="C16" s="590">
        <f>+C10+C15</f>
        <v>824.93824872582991</v>
      </c>
      <c r="D16" s="590">
        <f>+D10+D15</f>
        <v>76.258288684508955</v>
      </c>
      <c r="E16" s="590">
        <f>+E10+E15</f>
        <v>94.154802526595176</v>
      </c>
      <c r="F16" s="590">
        <f>+F10+F15</f>
        <v>83.736437403839574</v>
      </c>
      <c r="G16" s="590">
        <f t="shared" si="0"/>
        <v>1079.0877773407735</v>
      </c>
      <c r="H16" s="333"/>
      <c r="I16" s="590">
        <f>+I10+I15</f>
        <v>809.08609101648881</v>
      </c>
      <c r="J16" s="590">
        <f>+J10+J15</f>
        <v>70.456831643385925</v>
      </c>
      <c r="K16" s="590">
        <f>+K10+K15</f>
        <v>95.249574988061511</v>
      </c>
      <c r="L16" s="590">
        <f>+L10+L15</f>
        <v>81.456565529764646</v>
      </c>
      <c r="M16" s="590">
        <f>+SUM(I16:L16)</f>
        <v>1056.2490631777009</v>
      </c>
      <c r="N16" s="337"/>
      <c r="O16" s="591">
        <f>+G16/M16-1</f>
        <v>2.1622470456317266E-2</v>
      </c>
      <c r="P16" s="216"/>
      <c r="Q16" s="216"/>
      <c r="R16" s="224"/>
    </row>
    <row r="17" spans="1:27" ht="15" customHeight="1" x14ac:dyDescent="0.2">
      <c r="A17" s="589"/>
      <c r="B17" s="589"/>
      <c r="C17" s="233"/>
      <c r="D17" s="233"/>
      <c r="E17" s="233"/>
      <c r="F17" s="233"/>
      <c r="G17" s="233"/>
      <c r="H17" s="233"/>
      <c r="I17" s="233"/>
      <c r="J17" s="233"/>
      <c r="K17" s="233"/>
      <c r="L17" s="233"/>
      <c r="M17" s="233"/>
      <c r="N17" s="233"/>
      <c r="O17" s="233"/>
      <c r="P17" s="216"/>
      <c r="Q17" s="216"/>
      <c r="R17" s="224"/>
    </row>
    <row r="18" spans="1:27" ht="15" customHeight="1" x14ac:dyDescent="0.2">
      <c r="A18" s="343" t="s">
        <v>158</v>
      </c>
      <c r="B18" s="232"/>
      <c r="C18" s="233"/>
      <c r="D18" s="233"/>
      <c r="E18" s="233"/>
      <c r="F18" s="233"/>
      <c r="G18" s="233"/>
      <c r="H18" s="233"/>
      <c r="I18" s="233"/>
      <c r="J18" s="233"/>
      <c r="K18" s="233"/>
      <c r="L18" s="233"/>
      <c r="M18" s="233"/>
      <c r="N18" s="233"/>
      <c r="O18" s="233"/>
      <c r="P18" s="216"/>
      <c r="Q18" s="216"/>
      <c r="R18" s="224"/>
    </row>
    <row r="19" spans="1:27" ht="17.25" customHeight="1" x14ac:dyDescent="0.2">
      <c r="A19" s="343" t="s">
        <v>159</v>
      </c>
      <c r="B19" s="232"/>
      <c r="C19" s="233"/>
      <c r="D19" s="233"/>
      <c r="E19" s="233"/>
      <c r="F19" s="233"/>
      <c r="G19" s="233"/>
      <c r="H19" s="233"/>
      <c r="I19" s="233"/>
      <c r="J19" s="233"/>
      <c r="K19" s="233"/>
      <c r="L19" s="233"/>
      <c r="M19" s="233"/>
      <c r="N19" s="233"/>
      <c r="O19" s="233"/>
      <c r="Q19" s="216"/>
      <c r="R19" s="224"/>
    </row>
    <row r="20" spans="1:27" ht="23.25" customHeight="1" x14ac:dyDescent="0.2"/>
    <row r="21" spans="1:27" ht="18" customHeight="1" x14ac:dyDescent="0.2">
      <c r="A21" s="603" t="s">
        <v>137</v>
      </c>
      <c r="B21" s="602"/>
      <c r="C21" s="602"/>
      <c r="D21" s="602"/>
      <c r="E21" s="602"/>
      <c r="F21" s="602"/>
      <c r="G21" s="602"/>
      <c r="H21" s="602"/>
      <c r="I21" s="602"/>
      <c r="J21" s="602"/>
      <c r="K21" s="602"/>
      <c r="L21" s="602"/>
      <c r="M21" s="602"/>
      <c r="N21" s="602"/>
      <c r="O21" s="602"/>
    </row>
    <row r="22" spans="1:27" ht="18" customHeight="1" thickBot="1" x14ac:dyDescent="0.25">
      <c r="A22" s="332"/>
      <c r="B22" s="333"/>
      <c r="C22" s="758" t="str">
        <f>C5</f>
        <v>4Q 2024</v>
      </c>
      <c r="D22" s="758"/>
      <c r="E22" s="758"/>
      <c r="F22" s="758"/>
      <c r="G22" s="758"/>
      <c r="H22" s="333"/>
      <c r="I22" s="760" t="str">
        <f>I5</f>
        <v>4Q 2023</v>
      </c>
      <c r="J22" s="760"/>
      <c r="K22" s="760"/>
      <c r="L22" s="760"/>
      <c r="M22" s="760"/>
      <c r="N22" s="664"/>
      <c r="O22" s="334" t="str">
        <f>+O5</f>
        <v>YoY</v>
      </c>
      <c r="P22" s="216"/>
      <c r="S22" s="276">
        <f>+R23/$R$30</f>
        <v>0.37310187048110904</v>
      </c>
      <c r="Z22" s="216" t="str">
        <f t="shared" ref="Z22:Z27" si="3">+Z6</f>
        <v>México</v>
      </c>
      <c r="AA22" s="275">
        <v>2223.1484408595752</v>
      </c>
    </row>
    <row r="23" spans="1:27" ht="18" customHeight="1" x14ac:dyDescent="0.2">
      <c r="A23" s="335"/>
      <c r="B23" s="302"/>
      <c r="C23" s="583" t="s">
        <v>63</v>
      </c>
      <c r="D23" s="751" t="s">
        <v>138</v>
      </c>
      <c r="E23" s="751"/>
      <c r="F23" s="583" t="s">
        <v>64</v>
      </c>
      <c r="G23" s="583" t="s">
        <v>65</v>
      </c>
      <c r="H23" s="333"/>
      <c r="I23" s="336" t="s">
        <v>63</v>
      </c>
      <c r="J23" s="751" t="s">
        <v>139</v>
      </c>
      <c r="K23" s="751"/>
      <c r="L23" s="336" t="s">
        <v>64</v>
      </c>
      <c r="M23" s="336" t="s">
        <v>65</v>
      </c>
      <c r="N23" s="337"/>
      <c r="O23" s="583" t="s">
        <v>80</v>
      </c>
      <c r="P23" s="216"/>
      <c r="Q23" s="216" t="str">
        <f>+A24</f>
        <v xml:space="preserve">Mexico </v>
      </c>
      <c r="R23" s="275">
        <f>+G24</f>
        <v>2404.7379671459998</v>
      </c>
      <c r="Z23" s="216" t="str">
        <f t="shared" si="3"/>
        <v xml:space="preserve">Centroamérica </v>
      </c>
      <c r="AA23" s="275">
        <v>465.26012466113332</v>
      </c>
    </row>
    <row r="24" spans="1:27" s="237" customFormat="1" ht="18" customHeight="1" x14ac:dyDescent="0.2">
      <c r="A24" s="609" t="s">
        <v>246</v>
      </c>
      <c r="B24" s="302"/>
      <c r="C24" s="606">
        <v>1936.9835986665537</v>
      </c>
      <c r="D24" s="752">
        <v>208.59672221599999</v>
      </c>
      <c r="E24" s="752"/>
      <c r="F24" s="606">
        <v>259.15764626344605</v>
      </c>
      <c r="G24" s="606">
        <f t="shared" ref="G24:G32" si="4">C24+D24+F24</f>
        <v>2404.7379671459998</v>
      </c>
      <c r="H24" s="333"/>
      <c r="I24" s="606">
        <v>1900.6879342874527</v>
      </c>
      <c r="J24" s="752">
        <v>190.66939251831499</v>
      </c>
      <c r="K24" s="752"/>
      <c r="L24" s="606">
        <v>243.84149525705899</v>
      </c>
      <c r="M24" s="606">
        <f t="shared" ref="M24:M32" si="5">I24+J24+L24</f>
        <v>2335.1988220628264</v>
      </c>
      <c r="N24" s="337"/>
      <c r="O24" s="611">
        <f t="shared" ref="O24:O31" si="6">+G24/M24-1</f>
        <v>2.9778682836840931E-2</v>
      </c>
      <c r="P24" s="235"/>
      <c r="Q24" s="216" t="str">
        <f>+A25</f>
        <v>Guatemala</v>
      </c>
      <c r="R24" s="275">
        <f>+G25</f>
        <v>352.45861097619627</v>
      </c>
      <c r="Z24" s="216" t="str">
        <f t="shared" si="3"/>
        <v>Colombia</v>
      </c>
      <c r="AA24" s="236">
        <v>457.78916325243694</v>
      </c>
    </row>
    <row r="25" spans="1:27" ht="18" customHeight="1" x14ac:dyDescent="0.2">
      <c r="A25" s="338" t="s">
        <v>222</v>
      </c>
      <c r="B25" s="302"/>
      <c r="C25" s="709">
        <v>317.87413659474521</v>
      </c>
      <c r="D25" s="753">
        <v>13.980532999980001</v>
      </c>
      <c r="E25" s="753">
        <v>216.32425384993297</v>
      </c>
      <c r="F25" s="709">
        <v>20.603941381471007</v>
      </c>
      <c r="G25" s="675">
        <f t="shared" si="4"/>
        <v>352.45861097619627</v>
      </c>
      <c r="H25" s="624"/>
      <c r="I25" s="709">
        <v>293.41760873723712</v>
      </c>
      <c r="J25" s="753">
        <v>12.946845999941999</v>
      </c>
      <c r="K25" s="753">
        <v>216.32425384993297</v>
      </c>
      <c r="L25" s="709">
        <v>21.854289574122998</v>
      </c>
      <c r="M25" s="675">
        <f>I25+J25+L25</f>
        <v>328.21874431130215</v>
      </c>
      <c r="N25" s="625"/>
      <c r="O25" s="612">
        <f t="shared" si="6"/>
        <v>7.3852779845820171E-2</v>
      </c>
      <c r="P25" s="216"/>
      <c r="Q25" s="216" t="str">
        <f>+A26</f>
        <v>CAM South</v>
      </c>
      <c r="R25" s="275">
        <f>+G26</f>
        <v>334.53477940906089</v>
      </c>
      <c r="Z25" s="216" t="str">
        <f t="shared" si="3"/>
        <v>Brasil</v>
      </c>
      <c r="AA25" s="236">
        <v>1435.6856428589988</v>
      </c>
    </row>
    <row r="26" spans="1:27" ht="18" customHeight="1" thickBot="1" x14ac:dyDescent="0.25">
      <c r="A26" s="619" t="str">
        <f>+A9</f>
        <v>CAM South</v>
      </c>
      <c r="B26" s="302"/>
      <c r="C26" s="616">
        <v>269.456440361609</v>
      </c>
      <c r="D26" s="749">
        <v>12.648609998724</v>
      </c>
      <c r="E26" s="749"/>
      <c r="F26" s="671">
        <v>52.429729048727893</v>
      </c>
      <c r="G26" s="671">
        <f t="shared" si="4"/>
        <v>334.53477940906089</v>
      </c>
      <c r="H26" s="333"/>
      <c r="I26" s="671">
        <v>251.05434777255692</v>
      </c>
      <c r="J26" s="749">
        <v>13.243467000606</v>
      </c>
      <c r="K26" s="749"/>
      <c r="L26" s="671">
        <v>53.983823406751952</v>
      </c>
      <c r="M26" s="671">
        <f t="shared" si="5"/>
        <v>318.28163817991492</v>
      </c>
      <c r="N26" s="337"/>
      <c r="O26" s="618">
        <f t="shared" si="6"/>
        <v>5.106528080629813E-2</v>
      </c>
      <c r="P26" s="216"/>
      <c r="Q26" s="235" t="str">
        <f>+A28</f>
        <v>Colombia</v>
      </c>
      <c r="R26" s="236">
        <f>+G28</f>
        <v>661.72141571204099</v>
      </c>
      <c r="Z26" s="216" t="str">
        <f t="shared" si="3"/>
        <v xml:space="preserve">Argentina </v>
      </c>
      <c r="AA26" s="236">
        <v>203.98149106</v>
      </c>
    </row>
    <row r="27" spans="1:27" ht="18" customHeight="1" thickBot="1" x14ac:dyDescent="0.25">
      <c r="A27" s="620" t="str">
        <f>+A10</f>
        <v>Mexico and Central America</v>
      </c>
      <c r="B27" s="621"/>
      <c r="C27" s="673">
        <v>2524.3141756229079</v>
      </c>
      <c r="D27" s="761">
        <v>235.22586521470399</v>
      </c>
      <c r="E27" s="761"/>
      <c r="F27" s="672">
        <v>332.19131669364492</v>
      </c>
      <c r="G27" s="672">
        <f t="shared" si="4"/>
        <v>3091.7313575312564</v>
      </c>
      <c r="H27" s="624"/>
      <c r="I27" s="673">
        <v>2445.1598907972466</v>
      </c>
      <c r="J27" s="754">
        <v>216.859705518863</v>
      </c>
      <c r="K27" s="754"/>
      <c r="L27" s="672">
        <v>319.67960823793396</v>
      </c>
      <c r="M27" s="672">
        <f t="shared" si="5"/>
        <v>2981.6992045540437</v>
      </c>
      <c r="N27" s="625"/>
      <c r="O27" s="626">
        <f t="shared" si="6"/>
        <v>3.690249935645995E-2</v>
      </c>
      <c r="P27" s="216"/>
      <c r="Q27" s="235" t="str">
        <f>+A29</f>
        <v>Brazil (3)</v>
      </c>
      <c r="R27" s="236">
        <f>+G29</f>
        <v>2349.7692150440002</v>
      </c>
      <c r="Z27" s="216" t="str">
        <f t="shared" si="3"/>
        <v xml:space="preserve">Uruguay </v>
      </c>
      <c r="AA27" s="236">
        <v>54.994346000000007</v>
      </c>
    </row>
    <row r="28" spans="1:27" ht="18" customHeight="1" x14ac:dyDescent="0.2">
      <c r="A28" s="605" t="str">
        <f>+A11</f>
        <v>Colombia</v>
      </c>
      <c r="B28" s="339"/>
      <c r="C28" s="606">
        <v>510.96097842179393</v>
      </c>
      <c r="D28" s="752">
        <v>101.36970100362301</v>
      </c>
      <c r="E28" s="752"/>
      <c r="F28" s="615">
        <v>49.390736286623991</v>
      </c>
      <c r="G28" s="615">
        <f t="shared" si="4"/>
        <v>661.72141571204099</v>
      </c>
      <c r="H28" s="333"/>
      <c r="I28" s="606">
        <v>513.47103687748302</v>
      </c>
      <c r="J28" s="755">
        <v>106.62100193858301</v>
      </c>
      <c r="K28" s="755"/>
      <c r="L28" s="615">
        <v>68.155651089098043</v>
      </c>
      <c r="M28" s="615">
        <f t="shared" si="5"/>
        <v>688.24768990516407</v>
      </c>
      <c r="N28" s="337"/>
      <c r="O28" s="617">
        <f t="shared" si="6"/>
        <v>-3.8541755507785602E-2</v>
      </c>
      <c r="P28" s="216"/>
      <c r="Q28" s="235" t="str">
        <f>+A30</f>
        <v>Argentina</v>
      </c>
      <c r="R28" s="236">
        <f>+G30</f>
        <v>266.97890599999999</v>
      </c>
      <c r="Z28" s="216"/>
      <c r="AA28" s="224">
        <v>4840.8592086921444</v>
      </c>
    </row>
    <row r="29" spans="1:27" ht="18" x14ac:dyDescent="0.2">
      <c r="A29" s="609" t="s">
        <v>247</v>
      </c>
      <c r="B29" s="339"/>
      <c r="C29" s="606">
        <v>1821.5460131220002</v>
      </c>
      <c r="D29" s="752">
        <v>213.913400854</v>
      </c>
      <c r="E29" s="752"/>
      <c r="F29" s="606">
        <v>314.30980106800007</v>
      </c>
      <c r="G29" s="606">
        <f t="shared" si="4"/>
        <v>2349.7692150440002</v>
      </c>
      <c r="H29" s="333"/>
      <c r="I29" s="606">
        <v>1705.0115370569997</v>
      </c>
      <c r="J29" s="752">
        <v>191.26718853999998</v>
      </c>
      <c r="K29" s="752"/>
      <c r="L29" s="606">
        <v>292.07008987299997</v>
      </c>
      <c r="M29" s="606">
        <f t="shared" si="5"/>
        <v>2188.3488154699999</v>
      </c>
      <c r="N29" s="337"/>
      <c r="O29" s="612">
        <f t="shared" si="6"/>
        <v>7.3763560193365052E-2</v>
      </c>
      <c r="P29" s="216"/>
      <c r="Q29" s="235" t="str">
        <f>+A31</f>
        <v>Uruguay</v>
      </c>
      <c r="R29" s="236">
        <f>+G31</f>
        <v>75.057512069999987</v>
      </c>
    </row>
    <row r="30" spans="1:27" ht="18" customHeight="1" x14ac:dyDescent="0.2">
      <c r="A30" s="610" t="str">
        <f>+A13</f>
        <v>Argentina</v>
      </c>
      <c r="B30" s="339"/>
      <c r="C30" s="606">
        <v>189.094916998</v>
      </c>
      <c r="D30" s="752">
        <v>40.852289999999996</v>
      </c>
      <c r="E30" s="752"/>
      <c r="F30" s="606">
        <v>37.031699002000003</v>
      </c>
      <c r="G30" s="606">
        <f t="shared" si="4"/>
        <v>266.97890599999999</v>
      </c>
      <c r="H30" s="333"/>
      <c r="I30" s="606">
        <v>182.56655900000001</v>
      </c>
      <c r="J30" s="752">
        <v>41.016499000000003</v>
      </c>
      <c r="K30" s="752"/>
      <c r="L30" s="606">
        <v>44.478338000000001</v>
      </c>
      <c r="M30" s="606">
        <f t="shared" si="5"/>
        <v>268.061396</v>
      </c>
      <c r="N30" s="337"/>
      <c r="O30" s="612">
        <f t="shared" si="6"/>
        <v>-4.0382166777942485E-3</v>
      </c>
      <c r="P30" s="216"/>
      <c r="Q30" s="216"/>
      <c r="R30" s="224">
        <f>+SUM(R23:R29)</f>
        <v>6445.2584063572976</v>
      </c>
    </row>
    <row r="31" spans="1:27" ht="18" customHeight="1" thickBot="1" x14ac:dyDescent="0.25">
      <c r="A31" s="613" t="str">
        <f>+A14</f>
        <v>Uruguay</v>
      </c>
      <c r="B31" s="339"/>
      <c r="C31" s="616">
        <v>57.695442069999999</v>
      </c>
      <c r="D31" s="748">
        <v>8.2776499999999995</v>
      </c>
      <c r="E31" s="748"/>
      <c r="F31" s="671">
        <v>9.0844199999999997</v>
      </c>
      <c r="G31" s="616">
        <f t="shared" si="4"/>
        <v>75.057512069999987</v>
      </c>
      <c r="H31" s="333"/>
      <c r="I31" s="616">
        <v>55.046699720000007</v>
      </c>
      <c r="J31" s="749">
        <v>6.6414090000000003</v>
      </c>
      <c r="K31" s="749"/>
      <c r="L31" s="671">
        <v>6.5127050000000004</v>
      </c>
      <c r="M31" s="616">
        <f t="shared" si="5"/>
        <v>68.200813720000014</v>
      </c>
      <c r="N31" s="337"/>
      <c r="O31" s="612">
        <f t="shared" si="6"/>
        <v>0.10053689942982658</v>
      </c>
      <c r="P31" s="216"/>
      <c r="Q31" s="216"/>
      <c r="R31" s="224"/>
    </row>
    <row r="32" spans="1:27" ht="16.899999999999999" customHeight="1" thickBot="1" x14ac:dyDescent="0.25">
      <c r="A32" s="620" t="str">
        <f>+A15</f>
        <v>South America</v>
      </c>
      <c r="B32" s="621"/>
      <c r="C32" s="673">
        <v>2579.2973506117942</v>
      </c>
      <c r="D32" s="749">
        <v>364.413041857623</v>
      </c>
      <c r="E32" s="749"/>
      <c r="F32" s="673">
        <v>409.81665635662409</v>
      </c>
      <c r="G32" s="671">
        <f t="shared" si="4"/>
        <v>3353.5270488260412</v>
      </c>
      <c r="H32" s="624"/>
      <c r="I32" s="673">
        <v>2456.0958326544828</v>
      </c>
      <c r="J32" s="754">
        <v>345.54609847858302</v>
      </c>
      <c r="K32" s="754"/>
      <c r="L32" s="672">
        <v>411.21678396209802</v>
      </c>
      <c r="M32" s="673">
        <f t="shared" si="5"/>
        <v>3212.8587150951639</v>
      </c>
      <c r="N32" s="625"/>
      <c r="O32" s="626">
        <f>+G32/M32-1</f>
        <v>4.3782919264381936E-2</v>
      </c>
      <c r="Q32" s="216"/>
      <c r="R32" s="224"/>
    </row>
    <row r="33" spans="1:18" ht="24.95" customHeight="1" thickBot="1" x14ac:dyDescent="0.25">
      <c r="A33" s="588" t="str">
        <f>+A16</f>
        <v>TOTAL</v>
      </c>
      <c r="B33" s="588"/>
      <c r="C33" s="590">
        <f>+C32+C27</f>
        <v>5103.6115262347021</v>
      </c>
      <c r="D33" s="750">
        <f>+D32+D27</f>
        <v>599.63890707232702</v>
      </c>
      <c r="E33" s="750">
        <f>+E32+E27</f>
        <v>0</v>
      </c>
      <c r="F33" s="590">
        <f>+F32+F27</f>
        <v>742.00797305026902</v>
      </c>
      <c r="G33" s="669">
        <f>+G32+G27</f>
        <v>6445.2584063572976</v>
      </c>
      <c r="H33" s="333"/>
      <c r="I33" s="590">
        <f>+I32+I27</f>
        <v>4901.2557234517299</v>
      </c>
      <c r="J33" s="750">
        <f>+J32+J27</f>
        <v>562.40580399744601</v>
      </c>
      <c r="K33" s="750">
        <f>+K32+K27</f>
        <v>0</v>
      </c>
      <c r="L33" s="674">
        <f>+L32+L27</f>
        <v>730.89639220003198</v>
      </c>
      <c r="M33" s="590">
        <f>+M32+M27</f>
        <v>6194.5579196492072</v>
      </c>
      <c r="N33" s="337"/>
      <c r="O33" s="591">
        <f>+G33/M33-1</f>
        <v>4.0471086066184991E-2</v>
      </c>
      <c r="Q33" s="216"/>
      <c r="R33" s="224"/>
    </row>
    <row r="34" spans="1:18" ht="18" customHeight="1" x14ac:dyDescent="0.2">
      <c r="A34" s="627"/>
      <c r="B34" s="628"/>
      <c r="K34" s="756"/>
      <c r="L34" s="757"/>
    </row>
    <row r="35" spans="1:18" ht="18" customHeight="1" x14ac:dyDescent="0.2">
      <c r="A35" s="603" t="s">
        <v>71</v>
      </c>
      <c r="B35" s="603"/>
      <c r="C35" s="603"/>
      <c r="D35" s="603"/>
      <c r="E35" s="603"/>
      <c r="F35" s="239"/>
      <c r="G35" s="239"/>
      <c r="H35" s="239"/>
      <c r="I35" s="239"/>
      <c r="J35" s="239"/>
      <c r="K35" s="239"/>
      <c r="L35" s="239"/>
      <c r="M35" s="239"/>
      <c r="N35" s="239"/>
      <c r="O35" s="239"/>
    </row>
    <row r="36" spans="1:18" ht="18" customHeight="1" thickBot="1" x14ac:dyDescent="0.3">
      <c r="A36" s="604" t="s">
        <v>72</v>
      </c>
      <c r="C36" s="703" t="str">
        <f>+C22</f>
        <v>4Q 2024</v>
      </c>
      <c r="D36" s="704" t="str">
        <f>+I22</f>
        <v>4Q 2023</v>
      </c>
      <c r="E36" s="587" t="s">
        <v>80</v>
      </c>
    </row>
    <row r="37" spans="1:18" ht="18" customHeight="1" x14ac:dyDescent="0.2">
      <c r="A37" s="665" t="s">
        <v>186</v>
      </c>
      <c r="B37" s="200"/>
      <c r="C37" s="635">
        <v>33078.470485770005</v>
      </c>
      <c r="D37" s="585">
        <v>30708.926545689999</v>
      </c>
      <c r="E37" s="346">
        <f t="shared" ref="E37:E44" si="7">+C37/D37-1</f>
        <v>7.7161405709004649E-2</v>
      </c>
    </row>
    <row r="38" spans="1:18" ht="18" customHeight="1" x14ac:dyDescent="0.2">
      <c r="A38" s="342" t="s">
        <v>222</v>
      </c>
      <c r="B38" s="200"/>
      <c r="C38" s="341">
        <v>4122.9130084576918</v>
      </c>
      <c r="D38" s="636">
        <v>3352.7190413565309</v>
      </c>
      <c r="E38" s="637">
        <f t="shared" si="7"/>
        <v>0.22972219192859522</v>
      </c>
    </row>
    <row r="39" spans="1:18" ht="18" customHeight="1" thickBot="1" x14ac:dyDescent="0.25">
      <c r="A39" s="634" t="s">
        <v>221</v>
      </c>
      <c r="B39" s="200"/>
      <c r="C39" s="639">
        <v>4338.5423138083879</v>
      </c>
      <c r="D39" s="639">
        <v>3560.2591423338959</v>
      </c>
      <c r="E39" s="640">
        <f t="shared" si="7"/>
        <v>0.21860295567257371</v>
      </c>
    </row>
    <row r="40" spans="1:18" ht="18" customHeight="1" thickBot="1" x14ac:dyDescent="0.25">
      <c r="A40" s="641" t="s">
        <v>188</v>
      </c>
      <c r="B40" s="642"/>
      <c r="C40" s="643">
        <f>+SUM(C37:C39)</f>
        <v>41539.925808036081</v>
      </c>
      <c r="D40" s="644">
        <f>+SUM(D37:D39)</f>
        <v>37621.904729380425</v>
      </c>
      <c r="E40" s="645">
        <f t="shared" si="7"/>
        <v>0.10414201797698763</v>
      </c>
    </row>
    <row r="41" spans="1:18" ht="18" customHeight="1" x14ac:dyDescent="0.2">
      <c r="A41" s="342" t="s">
        <v>166</v>
      </c>
      <c r="B41" s="200"/>
      <c r="C41" s="635">
        <v>6144.883122095117</v>
      </c>
      <c r="D41" s="585">
        <v>5094.122279775368</v>
      </c>
      <c r="E41" s="633">
        <f t="shared" si="7"/>
        <v>0.20626926182975014</v>
      </c>
    </row>
    <row r="42" spans="1:18" ht="18" customHeight="1" x14ac:dyDescent="0.2">
      <c r="A42" s="609" t="s">
        <v>184</v>
      </c>
      <c r="B42" s="200"/>
      <c r="C42" s="341">
        <v>22099.332779803346</v>
      </c>
      <c r="D42" s="636">
        <v>20124.845252328236</v>
      </c>
      <c r="E42" s="637">
        <f t="shared" si="7"/>
        <v>9.8111935904037884E-2</v>
      </c>
    </row>
    <row r="43" spans="1:18" ht="18" customHeight="1" x14ac:dyDescent="0.2">
      <c r="A43" s="609" t="s">
        <v>189</v>
      </c>
      <c r="B43" s="200"/>
      <c r="C43" s="638">
        <v>3996.1370567546496</v>
      </c>
      <c r="D43" s="636">
        <v>1932.0009012180569</v>
      </c>
      <c r="E43" s="637">
        <f t="shared" si="7"/>
        <v>1.0683929568745176</v>
      </c>
    </row>
    <row r="44" spans="1:18" ht="18" customHeight="1" thickBot="1" x14ac:dyDescent="0.25">
      <c r="A44" s="342" t="s">
        <v>190</v>
      </c>
      <c r="B44" s="200"/>
      <c r="C44" s="630">
        <v>1747.6918510750356</v>
      </c>
      <c r="D44" s="639">
        <v>1305.3506425947771</v>
      </c>
      <c r="E44" s="640">
        <f t="shared" si="7"/>
        <v>0.33886772951746691</v>
      </c>
    </row>
    <row r="45" spans="1:18" ht="20.45" customHeight="1" thickBot="1" x14ac:dyDescent="0.25">
      <c r="A45" s="646" t="s">
        <v>12</v>
      </c>
      <c r="B45" s="642"/>
      <c r="C45" s="643">
        <f>+SUM(C41:C44)</f>
        <v>33988.044809728148</v>
      </c>
      <c r="D45" s="647">
        <f>+SUM(D41:D44)</f>
        <v>28456.319075916439</v>
      </c>
      <c r="E45" s="648">
        <f>+C45/D45-1</f>
        <v>0.194393579825066</v>
      </c>
      <c r="G45" s="233"/>
    </row>
    <row r="46" spans="1:18" ht="18.600000000000001" customHeight="1" thickBot="1" x14ac:dyDescent="0.25">
      <c r="A46" s="629" t="str">
        <f>A33</f>
        <v>TOTAL</v>
      </c>
      <c r="B46" s="592"/>
      <c r="C46" s="593">
        <f>+C40+C45</f>
        <v>75527.970617764222</v>
      </c>
      <c r="D46" s="631">
        <f>+D40+D45</f>
        <v>66078.223805296861</v>
      </c>
      <c r="E46" s="632">
        <f>+C46/D46-1</f>
        <v>0.143008487036691</v>
      </c>
      <c r="F46" s="333"/>
    </row>
    <row r="47" spans="1:18" ht="11.1" customHeight="1" x14ac:dyDescent="0.2">
      <c r="C47" s="333"/>
      <c r="D47" s="333"/>
      <c r="E47" s="333"/>
      <c r="F47" s="333"/>
    </row>
    <row r="48" spans="1:18" ht="16.899999999999999" customHeight="1" x14ac:dyDescent="0.2">
      <c r="A48" s="343" t="s">
        <v>248</v>
      </c>
      <c r="C48" s="333"/>
      <c r="D48" s="333"/>
      <c r="E48" s="333"/>
    </row>
    <row r="49" spans="1:1" ht="15.6" customHeight="1" x14ac:dyDescent="0.2">
      <c r="A49" s="367" t="s">
        <v>268</v>
      </c>
    </row>
    <row r="50" spans="1:1" ht="11.1" customHeight="1" x14ac:dyDescent="0.2">
      <c r="A50" s="344"/>
    </row>
  </sheetData>
  <mergeCells count="30">
    <mergeCell ref="K34:L34"/>
    <mergeCell ref="C22:G22"/>
    <mergeCell ref="A1:O1"/>
    <mergeCell ref="A2:O2"/>
    <mergeCell ref="A4:O4"/>
    <mergeCell ref="I5:M5"/>
    <mergeCell ref="C5:G5"/>
    <mergeCell ref="I22:M22"/>
    <mergeCell ref="D23:E23"/>
    <mergeCell ref="D24:E24"/>
    <mergeCell ref="D25:E25"/>
    <mergeCell ref="D26:E26"/>
    <mergeCell ref="D27:E27"/>
    <mergeCell ref="D28:E28"/>
    <mergeCell ref="D29:E29"/>
    <mergeCell ref="D30:E30"/>
    <mergeCell ref="D31:E31"/>
    <mergeCell ref="D32:E32"/>
    <mergeCell ref="D33:E33"/>
    <mergeCell ref="J23:K23"/>
    <mergeCell ref="J24:K24"/>
    <mergeCell ref="J25:K25"/>
    <mergeCell ref="J26:K26"/>
    <mergeCell ref="J27:K27"/>
    <mergeCell ref="J28:K28"/>
    <mergeCell ref="J29:K29"/>
    <mergeCell ref="J30:K30"/>
    <mergeCell ref="J31:K31"/>
    <mergeCell ref="J32:K32"/>
    <mergeCell ref="J33:K33"/>
  </mergeCells>
  <pageMargins left="0.7" right="0.7" top="0.75" bottom="0.75" header="0.3" footer="0.3"/>
  <pageSetup orientation="portrait" horizontalDpi="300" verticalDpi="300" r:id="rId1"/>
  <ignoredErrors>
    <ignoredError sqref="M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KOF Summary</vt:lpstr>
      <vt:lpstr>Division Summary</vt:lpstr>
      <vt:lpstr>Consolidated Balance</vt:lpstr>
      <vt:lpstr>FEMCO Comercial</vt:lpstr>
      <vt:lpstr>Consolidated Results KOF</vt:lpstr>
      <vt:lpstr>Division MX - CAM</vt:lpstr>
      <vt:lpstr>SA Division</vt:lpstr>
      <vt:lpstr>Macroeconomics</vt:lpstr>
      <vt:lpstr>Volume Q</vt:lpstr>
      <vt:lpstr>Volume YTD</vt:lpstr>
      <vt:lpstr>Volumen YTD</vt:lpstr>
      <vt:lpstr>'Consolidated Balance'!Área_de_impresión</vt:lpstr>
      <vt:lpstr>'Consolidated Results KOF'!Área_de_impresión</vt:lpstr>
      <vt:lpstr>'Division MX - CAM'!Área_de_impresión</vt:lpstr>
      <vt:lpstr>'FEMCO Comercial'!Área_de_impresión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bryan.carlson@kof.com.mx</dc:creator>
  <cp:lastModifiedBy>Silva Moreno, Bryan</cp:lastModifiedBy>
  <cp:lastPrinted>2018-07-20T19:35:30Z</cp:lastPrinted>
  <dcterms:created xsi:type="dcterms:W3CDTF">2011-12-21T23:50:30Z</dcterms:created>
  <dcterms:modified xsi:type="dcterms:W3CDTF">2025-02-28T18:04:26Z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